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1481376\Desktop\LMR FOLDERS FOR OUPUTS CREATED WHEN DOING NOV24 LMR\"/>
    </mc:Choice>
  </mc:AlternateContent>
  <xr:revisionPtr revIDLastSave="0" documentId="13_ncr:1_{F110B039-E963-4B7C-8381-EEE379A89AF7}" xr6:coauthVersionLast="47" xr6:coauthVersionMax="47" xr10:uidLastSave="{00000000-0000-0000-0000-000000000000}"/>
  <bookViews>
    <workbookView xWindow="28680" yWindow="-120" windowWidth="29040" windowHeight="17520" xr2:uid="{00000000-000D-0000-FFFF-FFFF00000000}"/>
  </bookViews>
  <sheets>
    <sheet name="Cover Sheet" sheetId="1" r:id="rId1"/>
    <sheet name="Table of Contents" sheetId="2" r:id="rId2"/>
    <sheet name="2.1" sheetId="15" r:id="rId3"/>
    <sheet name="2.2" sheetId="3" r:id="rId4"/>
    <sheet name="2.3" sheetId="4" r:id="rId5"/>
    <sheet name="2.4" sheetId="5" r:id="rId6"/>
    <sheet name="2.5" sheetId="6" r:id="rId7"/>
    <sheet name="2.6" sheetId="7" r:id="rId8"/>
    <sheet name="2.7" sheetId="8" r:id="rId9"/>
    <sheet name="2.8" sheetId="9" r:id="rId10"/>
    <sheet name="2.9" sheetId="10" r:id="rId11"/>
    <sheet name="2.10" sheetId="11" r:id="rId12"/>
    <sheet name="2.11" sheetId="12" r:id="rId13"/>
    <sheet name="2.12" sheetId="13" r:id="rId14"/>
    <sheet name="2.13" sheetId="16" r:id="rId15"/>
    <sheet name="2.14" sheetId="19" r:id="rId16"/>
    <sheet name="2.48" sheetId="17" r:id="rId17"/>
    <sheet name="2.49" sheetId="18" r:id="rId18"/>
    <sheet name="Notes" sheetId="14"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2" l="1"/>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alcChain>
</file>

<file path=xl/sharedStrings.xml><?xml version="1.0" encoding="utf-8"?>
<sst xmlns="http://schemas.openxmlformats.org/spreadsheetml/2006/main" count="1469" uniqueCount="712">
  <si>
    <t>Labour Force Survey Tables</t>
  </si>
  <si>
    <t>Each month Labour Force Survey data is published on the NISRA website at the link below.</t>
  </si>
  <si>
    <t>The Labour Force Survey</t>
  </si>
  <si>
    <t>The Labour Force Survey (LFS) is a sample survey carried out by interviewing individuals about their personal circumstances and work. It is the biggest regular household survey in Northern Ireland and provides a rich source of information on the labour force using internationally agreed concepts and definitions. The sample of addresses for the LFS is obtained from Land and Property Services list of domestic properties in Northern Ireland (only private household addresses are eligible as the LFS is a survey of the private household population).</t>
  </si>
  <si>
    <t>The quarterly survey has been designed to give reliable estimates for each quarter, as well as estimates of change over consecutive quarters. These aims have been achieved by using an unclustered sample with a large element of overlap between quarters. The theoretical sample for each quarter of around 3,900 addresses is made up of five 'waves', each containing approximately 780 private households. Every sampled address is interviewed in five successive quarters, such that in any one quarter one wave will be receiving their first interview, one wave their second and so on, with one wave receiving their fifth and final interview. This results in an 80% sample overlap between quarters.</t>
  </si>
  <si>
    <t>The results of the LFS are usually quoted to the nearest 1,000 following the grossing of sample numbers to population levels. This process involves assigning a weight or 'grossing factor' to each individual participating in the survey in accordance with that person's age and sex. In this way the final grossed results give the population total for Northern Ireland and reflect the distributions by age and sex shown by the population figures.</t>
  </si>
  <si>
    <t>Because the LFS is a sample survey results are subject to sampling error, i.e. the actual proportion of the population in private households with a particular characteristic may differ from the proportion of the LFS sample with that characteristic. See the confidence intervals in table 2.48 for details of sampling errors from the latest LFS results.</t>
  </si>
  <si>
    <t>Please contact:</t>
  </si>
  <si>
    <t>Mark McFetridge</t>
  </si>
  <si>
    <t>Colby House</t>
  </si>
  <si>
    <t>Stranmillis Court</t>
  </si>
  <si>
    <t>Belfast BT9 5RR</t>
  </si>
  <si>
    <t>Tel: 02890 255 172</t>
  </si>
  <si>
    <t>Labour Force Survey</t>
  </si>
  <si>
    <t>LFS@finance-ni.gov.uk</t>
  </si>
  <si>
    <t>Table of contents</t>
  </si>
  <si>
    <t>Worksheet name</t>
  </si>
  <si>
    <t>Table no.</t>
  </si>
  <si>
    <t>Table name</t>
  </si>
  <si>
    <t>2.1</t>
  </si>
  <si>
    <t>Northern Ireland labour market structure, age 16 and over, numbers and rates, seasonally adjusted</t>
  </si>
  <si>
    <t>Northern Ireland labour market structure, aged 16 to 64, numbers and rates, seasonally adjusted</t>
  </si>
  <si>
    <t>2.2</t>
  </si>
  <si>
    <t>Northern Ireland labour market structure, age 16 and over, numbers and rates, unadjusted</t>
  </si>
  <si>
    <t>Northern Ireland labour market structure, aged 16 to 64, numbers and rates, unadjusted</t>
  </si>
  <si>
    <t>2.3</t>
  </si>
  <si>
    <t>Economic activity by age (numbers) and age-specific economic activity rates</t>
  </si>
  <si>
    <t>Economic activity for males by age (numbers) and age-specific male economic activity rates</t>
  </si>
  <si>
    <t>Economic activity for females by age (numbers) and age-specific female economic activity rates</t>
  </si>
  <si>
    <t>2.4</t>
  </si>
  <si>
    <t>Economic inactivity by reason, aged 16 to 64, numbers and rates</t>
  </si>
  <si>
    <t>Economic inactivity by reason, for males aged 16 to 64, numbers and rates</t>
  </si>
  <si>
    <t>Economic inactivity by reason, for females aged 16 to 64, numbers and rates</t>
  </si>
  <si>
    <t>2.5</t>
  </si>
  <si>
    <t>Economically inactive who want work, aged 16 to 64, numbers and rates</t>
  </si>
  <si>
    <t>Economically inactive males who want work, for males aged 16 to 64, numbers and rates</t>
  </si>
  <si>
    <t>Economically inactive females who want work, for females aged 16 to 64, numbers and rates</t>
  </si>
  <si>
    <t>2.6</t>
  </si>
  <si>
    <t>Economically inactive who do not want work, aged 16 to 64, numbers and rates</t>
  </si>
  <si>
    <t>Economically inactive males who do not want work, for males aged 16 to 64, numbers and rates</t>
  </si>
  <si>
    <t>Economically inactive females who do not want work, for females aged 16 to 64, numbers and rates</t>
  </si>
  <si>
    <t>2.7</t>
  </si>
  <si>
    <t>Economic inactivity by age (numbers) and age-specific economic inactivity rates</t>
  </si>
  <si>
    <t>Economic inactivity for males by age (numbers) and-age specific economic inactivity rates</t>
  </si>
  <si>
    <t>Economic inactivity for females by age (numbers) and-age specific economic inactivity rates</t>
  </si>
  <si>
    <t>2.8</t>
  </si>
  <si>
    <t>Employment by category, age 16 and over</t>
  </si>
  <si>
    <t>Employment for males by category, age 16 and over</t>
  </si>
  <si>
    <t>Employment for females by category, age 16 and over</t>
  </si>
  <si>
    <t>2.9</t>
  </si>
  <si>
    <t>Actual weekly hours of work, age 16 and over</t>
  </si>
  <si>
    <t>Actual weekly hours of work, for males age 16 and over</t>
  </si>
  <si>
    <t>Actual weekly hours of work, for females age 16 and over</t>
  </si>
  <si>
    <t>2.10</t>
  </si>
  <si>
    <t>Employment by age (numbers) and age-specific employment rates</t>
  </si>
  <si>
    <t>Employment for males by age (numbers) and age-specific employment rates</t>
  </si>
  <si>
    <t>Employment for females by age (numbers) and age-specific employment rates</t>
  </si>
  <si>
    <t>2.11</t>
  </si>
  <si>
    <t>Unemployment by age (numbers) and age-specific unemployment rates</t>
  </si>
  <si>
    <t>2.12</t>
  </si>
  <si>
    <t>Unemployment by duration, age 16 and over</t>
  </si>
  <si>
    <t>2.13</t>
  </si>
  <si>
    <t>Seasonally adjusted regional LFS estimates</t>
  </si>
  <si>
    <t>2.14</t>
  </si>
  <si>
    <t>Sampling variability of regional and UK LFS estimates</t>
  </si>
  <si>
    <t>2.48</t>
  </si>
  <si>
    <t>Confidence intervals of Northern Ireland LFS estimates</t>
  </si>
  <si>
    <t>2.49</t>
  </si>
  <si>
    <t>Seasonally adjusted sampling variability of Northern Ireland LFS estimates</t>
  </si>
  <si>
    <t>Notes</t>
  </si>
  <si>
    <t>Northern Ireland labour market structure, age 16 and over and aged 16 to 64, numbers and rates, unadjusted</t>
  </si>
  <si>
    <t>This worksheet contains 2 tables presented vertically separated by a single blank row. The tables represent different population segments. Additional notes referenced here are on the notes sheet.</t>
  </si>
  <si>
    <t>Figures may not sum due to rounding.</t>
  </si>
  <si>
    <t>Some shorthand may be used in these tables: [d] is disclosive [note 2], [u] is unavailable, and [s] is shaded - shaded cells refer to estimates based on a small sample size [note 1].</t>
  </si>
  <si>
    <t>Table 2.2a: Northern Ireland labour market structure, age 16 and over, numbers and rates, unadjusted</t>
  </si>
  <si>
    <t>Table 2.2b: Northern Ireland labour market structure, aged 16 to 64, numbers and rates, unadjusted</t>
  </si>
  <si>
    <t>Rolling monthly quarter [note 3]</t>
  </si>
  <si>
    <t>Age 16 and over population [note 4]</t>
  </si>
  <si>
    <t>Total economically active [note 7]</t>
  </si>
  <si>
    <t>Total in employment [note 5]</t>
  </si>
  <si>
    <t>Unemployed [note 6]</t>
  </si>
  <si>
    <t>Economically inactive [note 8]</t>
  </si>
  <si>
    <t>Activity rate [note 9] (%)</t>
  </si>
  <si>
    <t>Employment rate [note 10] (%)</t>
  </si>
  <si>
    <t xml:space="preserve">Unemployment rate [note 11] (%) </t>
  </si>
  <si>
    <t>Inactivity rate [note 12] (%)</t>
  </si>
  <si>
    <t>Male population aged 16 and over [note 4]</t>
  </si>
  <si>
    <t>Males economically active [note 7]</t>
  </si>
  <si>
    <t>Males in employment [note 5]</t>
  </si>
  <si>
    <t>Males unemployed [note 6]</t>
  </si>
  <si>
    <t>Males economically inactive [note 8]</t>
  </si>
  <si>
    <t>Male activity rate [note 9] (%)</t>
  </si>
  <si>
    <t>Male employment rate [note 10] (%)</t>
  </si>
  <si>
    <t>Male unemployment rate [note 11] (%)</t>
  </si>
  <si>
    <t>Male inactivity rate [note 12] (%)</t>
  </si>
  <si>
    <t>Female population aged 16 and over [note 4]</t>
  </si>
  <si>
    <t>Females economically active [note 7]</t>
  </si>
  <si>
    <t>Females in employment [note 5]</t>
  </si>
  <si>
    <t>Females unemployed [note 6]</t>
  </si>
  <si>
    <t>Females economically inactive [note 8]</t>
  </si>
  <si>
    <t>Female activity rate [note 9] (%)</t>
  </si>
  <si>
    <t>Female employment rate [note 10] (%)</t>
  </si>
  <si>
    <t xml:space="preserve">Female unemployment rate [note 11] (%) </t>
  </si>
  <si>
    <t>Female inactivity rate [note 12] (%)</t>
  </si>
  <si>
    <t>Small sample size cells [note 22]</t>
  </si>
  <si>
    <t>Jul-Sep 2022</t>
  </si>
  <si>
    <t>Oct-Dec 2022</t>
  </si>
  <si>
    <t>[s] The following columns are shaded in this row:    W AA</t>
  </si>
  <si>
    <t>Jan-Mar 2023</t>
  </si>
  <si>
    <t>Apr-Jun 2023</t>
  </si>
  <si>
    <t>Jul-Sep 2023</t>
  </si>
  <si>
    <t>Oct-Dec 2023</t>
  </si>
  <si>
    <t>Jan-Mar 2024</t>
  </si>
  <si>
    <t>Apr-Jun 2024</t>
  </si>
  <si>
    <t>Jul-Sep 2024</t>
  </si>
  <si>
    <t>[s] The following columns are shaded in this row:  N R W AA</t>
  </si>
  <si>
    <t>Change on quarter</t>
  </si>
  <si>
    <t/>
  </si>
  <si>
    <t>Change on year</t>
  </si>
  <si>
    <t>Aged 16 to 64 population [note 4]</t>
  </si>
  <si>
    <t>Male population aged 16 to 64 [note 4]</t>
  </si>
  <si>
    <t>Female population aged 16 to 64 [note 4]</t>
  </si>
  <si>
    <t>Economic activity by age (numbers) and age-specific economic activity rates [Notes 7, 9]</t>
  </si>
  <si>
    <t>This worksheet contains 3 tables presented vertically separated by a single blank row. The tables represent data according to sex. Additional notes referenced here can be found on the notes sheet.</t>
  </si>
  <si>
    <t>Economic activity rates per age band = number employed in that age band / population of that age band.</t>
  </si>
  <si>
    <t>Table 2.3a: Economic activity by age (numbers) and age-specific economic activity rates</t>
  </si>
  <si>
    <t>Table 2.3b: Economic activity for males by age (numbers) and age-specific male economic activity rates</t>
  </si>
  <si>
    <t>Table 2.3c: Economic activity for females by age (numbers) and age-specific female economic activity rates</t>
  </si>
  <si>
    <t>Aged 16 and over economically active</t>
  </si>
  <si>
    <t>Aged 16 to 64 economically active</t>
  </si>
  <si>
    <t>Aged 16 to 24 economically active</t>
  </si>
  <si>
    <t>Aged 25 to 34 economically active</t>
  </si>
  <si>
    <t>Aged 35 to 49 economically active</t>
  </si>
  <si>
    <t>Aged 50 to 64 economically active</t>
  </si>
  <si>
    <t>Aged 65 and over total economically active</t>
  </si>
  <si>
    <t>Aged 16 and over economic activity rate (%)</t>
  </si>
  <si>
    <t>Aged 16 to 64 economic activity rate (%)</t>
  </si>
  <si>
    <t>Aged 16 to 24 economic activity rate (%)</t>
  </si>
  <si>
    <t>Aged 25 to 34 economic activity rate (%)</t>
  </si>
  <si>
    <t>Aged 35 to 49 economic activity rate (%)</t>
  </si>
  <si>
    <t>Aged 50 to 64 economic activity rate (%)</t>
  </si>
  <si>
    <t>Aged 65 and over economic activity rate (%)</t>
  </si>
  <si>
    <t>Males aged 16 and over economically active</t>
  </si>
  <si>
    <t>Males aged 16 to 64 economically active</t>
  </si>
  <si>
    <t>Males aged 16 to 24 economically active</t>
  </si>
  <si>
    <t>Males aged 25 to 34 economically active</t>
  </si>
  <si>
    <t>Males aged 35 to 49 economically active</t>
  </si>
  <si>
    <t>Males aged 50 to 64 economically active</t>
  </si>
  <si>
    <t>Males aged 65 and over total economically active</t>
  </si>
  <si>
    <t>Males aged 16 and over economic activity rate (%)</t>
  </si>
  <si>
    <t>Males aged 16 to 64 economic activity rate (%)</t>
  </si>
  <si>
    <t>Males aged 16 to 24 economic activity rate (%)</t>
  </si>
  <si>
    <t>Males aged 25 to 34 economic activity rate (%)</t>
  </si>
  <si>
    <t>Males aged 35 to 49 economic activity rate (%)</t>
  </si>
  <si>
    <t>Males aged 50 to 64 economic activity rate (%)</t>
  </si>
  <si>
    <t>Males aged 65 and over economic activity rate (%)</t>
  </si>
  <si>
    <t>Females aged 16 and over economically active</t>
  </si>
  <si>
    <t>Females aged 16 to 64 economically active</t>
  </si>
  <si>
    <t>Females aged 16 to 24 economically active</t>
  </si>
  <si>
    <t>Females aged 25 to 34 economically active</t>
  </si>
  <si>
    <t>Females aged 35 to 49 economically active</t>
  </si>
  <si>
    <t>Females aged 50 to 64 economically active</t>
  </si>
  <si>
    <t>Females aged 65 and over total economically active</t>
  </si>
  <si>
    <t>Females aged 16 and over economic activity rate (%)</t>
  </si>
  <si>
    <t>Females aged 16 to 64 economic activity rate (%)</t>
  </si>
  <si>
    <t>Females aged 16 to 24 economic activity rate (%)</t>
  </si>
  <si>
    <t>Females aged 25 to 34 economic activity rate (%)</t>
  </si>
  <si>
    <t>Females aged 35 to 49 economic activity rate (%)</t>
  </si>
  <si>
    <t>Females aged 50 to 64 economic activity rate (%)</t>
  </si>
  <si>
    <t>Females aged 65 and over economic activity rate (%)</t>
  </si>
  <si>
    <t>Economic inactivity by reason, aged 16 to 64, numbers and rates [Note 8]</t>
  </si>
  <si>
    <t>Percentage figures for each reason = number of people selecting that reason / total aged 16 to 64 who are economically inactive.</t>
  </si>
  <si>
    <t>Table 2.4a: Economic inactivity by reason, aged 16 to 64, numbers and rates</t>
  </si>
  <si>
    <t>Table 2.4b: Economic inactivity by reason, for males aged 16 to 64, numbers and rates</t>
  </si>
  <si>
    <t>Table 2.4c: Economic inactivity by reason, for females aged 16 to 64, numbers and rates</t>
  </si>
  <si>
    <t>Aged 16 to 64 total economically inactive</t>
  </si>
  <si>
    <t>Long-term sick</t>
  </si>
  <si>
    <t>Family and home care</t>
  </si>
  <si>
    <t>Retired</t>
  </si>
  <si>
    <t>Student</t>
  </si>
  <si>
    <t>Other</t>
  </si>
  <si>
    <t>Long-term sick (%)</t>
  </si>
  <si>
    <t>Family and home care (%)</t>
  </si>
  <si>
    <t>Retired (%)</t>
  </si>
  <si>
    <t>Student (%)</t>
  </si>
  <si>
    <t>Other (%)</t>
  </si>
  <si>
    <t>Males aged 16 to 64 total economically inactive</t>
  </si>
  <si>
    <t>Males, long-term sick</t>
  </si>
  <si>
    <t>Males, family and home care</t>
  </si>
  <si>
    <t>Males, retired</t>
  </si>
  <si>
    <t>Males, student</t>
  </si>
  <si>
    <t>Males, other</t>
  </si>
  <si>
    <t>Males, long-term sick (%)</t>
  </si>
  <si>
    <t>Males, family and home care (%)</t>
  </si>
  <si>
    <t>Males, retired (%)</t>
  </si>
  <si>
    <t>Males, student (%)</t>
  </si>
  <si>
    <t>Males, other (%)</t>
  </si>
  <si>
    <t>[s] The following columns are shaded in this row:  D I</t>
  </si>
  <si>
    <t>Females aged 16 to 64 total economically inactive</t>
  </si>
  <si>
    <t>Females, long-term sick</t>
  </si>
  <si>
    <t>Females, family and home care</t>
  </si>
  <si>
    <t>Females, retired</t>
  </si>
  <si>
    <t>Females, student</t>
  </si>
  <si>
    <t>Females, other</t>
  </si>
  <si>
    <t>Females, long-term sick (%)</t>
  </si>
  <si>
    <t>Females, family and home care (%)</t>
  </si>
  <si>
    <t>Females, retired (%)</t>
  </si>
  <si>
    <t>Females, student (%)</t>
  </si>
  <si>
    <t>Females, other (%)</t>
  </si>
  <si>
    <t>Economically inactive who want work, aged 16 to 64, numbers and rates [Note 8]</t>
  </si>
  <si>
    <t>'Other' includes discouraged workers [note 18], students, retired, temporarily sick or injured, waiting for reply to job application, not yet looking and not looking.</t>
  </si>
  <si>
    <t>Percentage figures = number in that category / total who want job.</t>
  </si>
  <si>
    <t>Table 2.5a: Economically inactive who want work, aged 16 to 64, numbers and rates</t>
  </si>
  <si>
    <t>Table 2.5b: Economically inactive males who want work, for males aged 16 to 64, numbers and rates</t>
  </si>
  <si>
    <t>Table 2.5c: Economically inactive females who want work, for females aged 16 to 64, numbers and rates</t>
  </si>
  <si>
    <t>Total who do not want job</t>
  </si>
  <si>
    <t>Total who do want job</t>
  </si>
  <si>
    <t>Long-term sick who want job</t>
  </si>
  <si>
    <t>Family and home care who want job</t>
  </si>
  <si>
    <t>'Other' who want job</t>
  </si>
  <si>
    <t>Long-term sick who want job (%)</t>
  </si>
  <si>
    <t>Family and home care who want job (%)</t>
  </si>
  <si>
    <t>'Other' who want job (%)</t>
  </si>
  <si>
    <t>[s] The following columns are shaded in this row:  F I</t>
  </si>
  <si>
    <t>Males who do not want job</t>
  </si>
  <si>
    <t>Males who want job</t>
  </si>
  <si>
    <t xml:space="preserve">[s] The following columns are shaded in this row:   F   I </t>
  </si>
  <si>
    <t>[s] The following columns are shaded in this row:   F G  I J</t>
  </si>
  <si>
    <t>Females who do not want job</t>
  </si>
  <si>
    <t>Females who want job</t>
  </si>
  <si>
    <t xml:space="preserve">[s] The following columns are shaded in this row:  E F  H I </t>
  </si>
  <si>
    <t>[s] The following columns are shaded in this row:  E F G H I J</t>
  </si>
  <si>
    <t>[s] The following columns are shaded in this row:    G   J</t>
  </si>
  <si>
    <t>Economically inactive who do not want work, aged 16 to 64, numbers and rates [Note 8]</t>
  </si>
  <si>
    <t>'Other' includes waiting for reply to job application, temporarily sick or injured, those who thought there were no jobs available, not looking or not yet looking.</t>
  </si>
  <si>
    <t>Percentage figures = number in that category / number who do not want job.</t>
  </si>
  <si>
    <t>Table 2.6a: Economically inactive who do not want work, aged 16 to 64, numbers and rates</t>
  </si>
  <si>
    <t>Table 2.6b: Economically inactive males who do not want work, for males aged 16 to 64, numbers and rates</t>
  </si>
  <si>
    <t>Table 2.6c: Economically inactive females who do not want work, for females aged 16 to 64, numbers and rates</t>
  </si>
  <si>
    <t>Aged 16 to 64 economically inactive</t>
  </si>
  <si>
    <t>Total who want job</t>
  </si>
  <si>
    <t>Long-term sick who do not want job</t>
  </si>
  <si>
    <t>Family and home care who do not want job</t>
  </si>
  <si>
    <t>Retired who do not want job</t>
  </si>
  <si>
    <t>Students who do not want job</t>
  </si>
  <si>
    <t>'Other' who do not want job</t>
  </si>
  <si>
    <t>'Other' (%)</t>
  </si>
  <si>
    <t>Males aged 16 to 64 economically inactive</t>
  </si>
  <si>
    <t>Long-term sick males who do not want job</t>
  </si>
  <si>
    <t>Family and home care males who do not want job</t>
  </si>
  <si>
    <t>Retired males who do not want job</t>
  </si>
  <si>
    <t>Male students who do not want job</t>
  </si>
  <si>
    <t>'Other' males who do not want job</t>
  </si>
  <si>
    <t>Male long-term sick (%)</t>
  </si>
  <si>
    <t>Male family and home care (%)</t>
  </si>
  <si>
    <t>Retired males (%)</t>
  </si>
  <si>
    <t>Student males (%)</t>
  </si>
  <si>
    <t>Males 'other' (%)</t>
  </si>
  <si>
    <t xml:space="preserve">[s] The following columns are shaded in this row:  F  K </t>
  </si>
  <si>
    <t>[s] The following columns are shaded in this row:  F I K N</t>
  </si>
  <si>
    <t>Females aged 16 to 64 economically inactive</t>
  </si>
  <si>
    <t>Long-term sick females who do not want job</t>
  </si>
  <si>
    <t>Family and home care females who do not want job</t>
  </si>
  <si>
    <t>Retired females who do not want job</t>
  </si>
  <si>
    <t>Female students who do not want job</t>
  </si>
  <si>
    <t>'Other' females who do not want job</t>
  </si>
  <si>
    <t>Females long-term sick (%)</t>
  </si>
  <si>
    <t>Female family and home care (%)</t>
  </si>
  <si>
    <t>Retired females (%)</t>
  </si>
  <si>
    <t>Student females (%)</t>
  </si>
  <si>
    <t>Females 'other' (%)</t>
  </si>
  <si>
    <t>[s] The following columns are shaded in this row:  I N</t>
  </si>
  <si>
    <t>Economic inactivity by age (numbers) and age-specific economic inactivity rates [Notes 8, 12]</t>
  </si>
  <si>
    <t>Economic inactivity rates by age group = number economically inactive in that age group / population of that age group.</t>
  </si>
  <si>
    <t>Table 2.7a: Economic inactivity by age (numbers) and age-specific economic inactivity rates</t>
  </si>
  <si>
    <t>Table 2.7b: Economic inactivity for males by age (numbers) and-age specific economic inactivity rates</t>
  </si>
  <si>
    <t>Table 2.7c: Economic inactivity for females by age (numbers) and-age specific economic inactivity rates</t>
  </si>
  <si>
    <t>Aged 16 and over total economically inactive</t>
  </si>
  <si>
    <t>Aged 16 to 24 total economically inactive</t>
  </si>
  <si>
    <t>Aged 25 to 34 total economically inactive</t>
  </si>
  <si>
    <t>Aged 35 to 49 total economically inactive</t>
  </si>
  <si>
    <t>Aged 50 to 64 total economically inactive</t>
  </si>
  <si>
    <t>Aged 65 and over total economically inactive</t>
  </si>
  <si>
    <t>Aged 16 and over economic inactivity rate (%)</t>
  </si>
  <si>
    <t>Aged 16 to 64 economic inactivity rate (%)</t>
  </si>
  <si>
    <t>Aged 16 to 24 economic inactivity rate (%)</t>
  </si>
  <si>
    <t>Aged 25 to 34 economic inactivity rate (%)</t>
  </si>
  <si>
    <t>Aged 35 to 49 economic inactivity rate (%)</t>
  </si>
  <si>
    <t>Aged 50 to 64 economic inactivity rate (%)</t>
  </si>
  <si>
    <t>Aged 65 and over economic inactivity rate (%)</t>
  </si>
  <si>
    <t>Aged 16 and over economically inactive males</t>
  </si>
  <si>
    <t>Aged 16 to 64 economically inactive males</t>
  </si>
  <si>
    <t>Aged 16 to 24 economically inactive males</t>
  </si>
  <si>
    <t>Aged 25 to 34 economically inactive males</t>
  </si>
  <si>
    <t>Aged 35 to 49 economically inactive males</t>
  </si>
  <si>
    <t>Aged 50 to 64 economically inactive males</t>
  </si>
  <si>
    <t>Aged 65 and over economically inactive males</t>
  </si>
  <si>
    <t>Aged 16 and over male economic inactivity rate (%)</t>
  </si>
  <si>
    <t>Aged 16 to 64 male economic inactivity rate (%)</t>
  </si>
  <si>
    <t>Aged 16 to 24 male economic inactivity rate (%)</t>
  </si>
  <si>
    <t>Aged 25 to 34 male economic inactivity rate (%)</t>
  </si>
  <si>
    <t>Aged 35 to 49 male economic inactivity rate (%)</t>
  </si>
  <si>
    <t>Aged 50 to 64 male economic inactivity rate (%)</t>
  </si>
  <si>
    <t>Aged 65 and over male economic inactivity rate (%)</t>
  </si>
  <si>
    <t>[s] The following columns are shaded in this row:  E L</t>
  </si>
  <si>
    <t>Aged 16 and over economically inactive females</t>
  </si>
  <si>
    <t>Aged 16 to 64 economically inactive females</t>
  </si>
  <si>
    <t>Aged 16 to 24 economically inactive females</t>
  </si>
  <si>
    <t>Aged 25 to 34 economically inactive females</t>
  </si>
  <si>
    <t>Aged 35 to 49 economically inactive females</t>
  </si>
  <si>
    <t>Aged 50 to 64 economically inactive females</t>
  </si>
  <si>
    <t>Aged 65 and over economically inactive females</t>
  </si>
  <si>
    <t>Aged 16 and over female economic inactivity rate (%)</t>
  </si>
  <si>
    <t>Aged 16 to 64 female economic inactivity rate (%)</t>
  </si>
  <si>
    <t>Aged 16 to 24 female economic inactivity rate (%)</t>
  </si>
  <si>
    <t>Aged 25 to 34 female economic inactivity rate (%)</t>
  </si>
  <si>
    <t>Aged 35 to 49 female economic inactivity rate (%)</t>
  </si>
  <si>
    <t>Aged 50 to 64 female economic inactivity rate (%)</t>
  </si>
  <si>
    <t>Aged 65 and over female economic inactivity rate (%)</t>
  </si>
  <si>
    <t>Employment by category, age 16 and over [Note 5]</t>
  </si>
  <si>
    <t>Numbers in employment include some who did not state whether they worked full or part time.</t>
  </si>
  <si>
    <t>'Other' includes government training schemes and unpaid family workers.</t>
  </si>
  <si>
    <t>Table 2.8a: Employment by category, age 16 and over</t>
  </si>
  <si>
    <t>Table 2.8b: Employment for males by category, age 16 and over</t>
  </si>
  <si>
    <t>Table 2.8c: Employment for females by category, age 16 and over</t>
  </si>
  <si>
    <t>Total aged 16 and over in employment</t>
  </si>
  <si>
    <t>Employees [note 13]</t>
  </si>
  <si>
    <t>Self Employed [note 13]</t>
  </si>
  <si>
    <t>Full-time worker [note 15]</t>
  </si>
  <si>
    <t>Part-time worker [note 15]</t>
  </si>
  <si>
    <t>Workers with second jobs</t>
  </si>
  <si>
    <t>Temporary employees [note 16]</t>
  </si>
  <si>
    <t>Temporary employees [note 16] as percentage of all employees (%)</t>
  </si>
  <si>
    <t>[s] The following columns are shaded in this row:  E</t>
  </si>
  <si>
    <t>Males aged 16 and over in employment</t>
  </si>
  <si>
    <t>Male employees [note 13]</t>
  </si>
  <si>
    <t>Male self employed [note 13]</t>
  </si>
  <si>
    <t xml:space="preserve"> Male 'Other'</t>
  </si>
  <si>
    <t>Male full-time worker [note 15]</t>
  </si>
  <si>
    <t>Male part-time worker [note 15]</t>
  </si>
  <si>
    <t>Male workers with second jobs</t>
  </si>
  <si>
    <t>Male temporary employees [note 16]</t>
  </si>
  <si>
    <t>Male temporary employees [note 16] as percentage of all employees (%)</t>
  </si>
  <si>
    <t>Females aged 16 and over in employment</t>
  </si>
  <si>
    <t>Female employees [note 13]</t>
  </si>
  <si>
    <t>Females self employed [note 13]</t>
  </si>
  <si>
    <t>Female 'Other'</t>
  </si>
  <si>
    <t>Female full-time worker [note 15]</t>
  </si>
  <si>
    <t>Female part-time worker [note 15]</t>
  </si>
  <si>
    <t>Female workers with second jobs</t>
  </si>
  <si>
    <t>Female temporary employees [note 16]</t>
  </si>
  <si>
    <t>Female temporary employees [note 16] as percentage of all employees (%)</t>
  </si>
  <si>
    <t>The total weekly hours worked is calculated by multiplying the total average hours worked by the number in employment.</t>
  </si>
  <si>
    <t>Table 2.9a: Actual weekly hours of work, age 16 and over</t>
  </si>
  <si>
    <t>Table 2.9b: Actual weekly hours of work, for males age 16 and over</t>
  </si>
  <si>
    <t>Table 2.9c: Actual weekly hours of work, for females age 16 and over</t>
  </si>
  <si>
    <t>Total weekly hours (millions)</t>
  </si>
  <si>
    <t>Total average hours</t>
  </si>
  <si>
    <t>Full-time average hours (in main job) [note 15]</t>
  </si>
  <si>
    <t>Part-time average hours (in main job) [note 15]</t>
  </si>
  <si>
    <t>Average hours of workers with second jobs</t>
  </si>
  <si>
    <t>Total weekly hours for males (millions)</t>
  </si>
  <si>
    <t>Total average hours for males</t>
  </si>
  <si>
    <t>Full-time average hours for males (in main job) [note 15]</t>
  </si>
  <si>
    <t>Part-time average hours for males (in main job) [note 15]</t>
  </si>
  <si>
    <t>Average hours of male workers with second jobs</t>
  </si>
  <si>
    <t>Total weekly hours for females (millions)</t>
  </si>
  <si>
    <t>Total average hours for females</t>
  </si>
  <si>
    <t>Full-time average hours for females (in main job) [note 15]</t>
  </si>
  <si>
    <t>Part-time average hours for females (in main job) [note 15]</t>
  </si>
  <si>
    <t>Average hours of female workers with second jobs</t>
  </si>
  <si>
    <t>Employment by age (numbers) and age-specific employment rates [Notes 5, 10]</t>
  </si>
  <si>
    <t>Employment rate for an age group = number employed in that age group / population of that age group.</t>
  </si>
  <si>
    <t>Table 2.10a: Employment by age (numbers) and age-specific employment rates</t>
  </si>
  <si>
    <t>Table 2.10b: Employment for males by age (numbers) and age-specific employment rates</t>
  </si>
  <si>
    <t>Table 2.10c: Employment for females by age (numbers) and age-specific employment rates</t>
  </si>
  <si>
    <t>Aged 16 and over total employed</t>
  </si>
  <si>
    <t>Aged 16 to 64 total employed</t>
  </si>
  <si>
    <t>Aged 16 to 24 total employed</t>
  </si>
  <si>
    <t>Aged 25 to 34 total employed</t>
  </si>
  <si>
    <t>Aged 35 to 49 total employed</t>
  </si>
  <si>
    <t>Aged 50 to 64 total employed</t>
  </si>
  <si>
    <t>Aged 65 and over total employed</t>
  </si>
  <si>
    <t>Aged 16 and over employment rate (%)</t>
  </si>
  <si>
    <t>Aged 16 to 64 employment rate (%)</t>
  </si>
  <si>
    <t>Aged 16 to 24 employment rate (%)</t>
  </si>
  <si>
    <t>Aged 25 to 34 employment rate (%)</t>
  </si>
  <si>
    <t>Aged 35 to 49 employment rate (%)</t>
  </si>
  <si>
    <t>Aged 50 to 64 employment rate (%)</t>
  </si>
  <si>
    <t>Aged 65 and over employment rate (%)</t>
  </si>
  <si>
    <t>Males aged 16 and over total employed</t>
  </si>
  <si>
    <t>Males aged 16 to 64 total employed</t>
  </si>
  <si>
    <t>Males aged 16 to 24 total employed</t>
  </si>
  <si>
    <t>Males aged 25 to 34 total employed</t>
  </si>
  <si>
    <t>Males aged 35 to 49 total employed</t>
  </si>
  <si>
    <t>Males aged 50 to 64 total employed</t>
  </si>
  <si>
    <t>Males aged 65 and over total employed</t>
  </si>
  <si>
    <t>Males aged 16 and over employment rate (%)</t>
  </si>
  <si>
    <t>Males aged 16 to 64 employment rate (%)</t>
  </si>
  <si>
    <t>Males aged 16 to 24 employment rate (%)</t>
  </si>
  <si>
    <t>Males aged 25 to 34 employment rate (%)</t>
  </si>
  <si>
    <t>Males aged 35 to 49 employment rate (%)</t>
  </si>
  <si>
    <t>Males aged 50 to 64 employment rate (%)</t>
  </si>
  <si>
    <t>Males aged 65 and over employment rate (%)</t>
  </si>
  <si>
    <t>Females aged 16 and over total employed</t>
  </si>
  <si>
    <t>Females aged 16 to 64 total employed</t>
  </si>
  <si>
    <t>Females aged 16 to 24 total employed</t>
  </si>
  <si>
    <t>Females aged 25 to 34 total employed</t>
  </si>
  <si>
    <t>Females aged 35 to 49 total employed</t>
  </si>
  <si>
    <t>Females aged 50 to 64 total employed</t>
  </si>
  <si>
    <t>Females aged 65 and over total employed</t>
  </si>
  <si>
    <t>Females aged 16 and over employment rate (%)</t>
  </si>
  <si>
    <t>Females aged 16 to 64 employment rate (%)</t>
  </si>
  <si>
    <t>Females aged 16 to 24 employment rate (%)</t>
  </si>
  <si>
    <t>Females aged 25 to 34 employment rate (%)</t>
  </si>
  <si>
    <t>Females aged 35 to 49 employment rate (%)</t>
  </si>
  <si>
    <t>Females aged 50 to 64 employment rate (%)</t>
  </si>
  <si>
    <t>Females aged 65 and over employment rate (%)</t>
  </si>
  <si>
    <t>Table 2.11: Unemployment by age (numbers) and age-specific unemployment rates [Notes 6, 11]</t>
  </si>
  <si>
    <t>This worksheet contains 1 table. Additional notes referenced here are on the notes sheet.</t>
  </si>
  <si>
    <t>Unemployment rate for an age band = number unemployed in that age band / population of economically active people in that age band.</t>
  </si>
  <si>
    <t>Aged 16 and over total unemployed</t>
  </si>
  <si>
    <t>Aged 16 to 24 total unemployed</t>
  </si>
  <si>
    <t>Aged 25 to 34 total unemployed</t>
  </si>
  <si>
    <t>Aged 35 to 49 total unemployed</t>
  </si>
  <si>
    <t>Aged 50 to 64 total unemployed</t>
  </si>
  <si>
    <t>Aged 65 and over total unemployed</t>
  </si>
  <si>
    <t>Aged 16 and over unemployment rate (%)</t>
  </si>
  <si>
    <t>Aged 16 to 24 unemployment rate (%)</t>
  </si>
  <si>
    <t>Aged 25 to 34 unemployment rate (%)</t>
  </si>
  <si>
    <t>Aged 35 to 49 unemployment rate (%)</t>
  </si>
  <si>
    <t>Aged 50 to 64 unemployment rate (%)</t>
  </si>
  <si>
    <t>Aged 65 and over unemployment rate (%)</t>
  </si>
  <si>
    <t>[d]</t>
  </si>
  <si>
    <t xml:space="preserve">[s] The following columns are shaded in this row:  C D E F  I J K L </t>
  </si>
  <si>
    <t>[s] The following columns are shaded in this row:  C D E F G I J K L M</t>
  </si>
  <si>
    <t>Table 2.12: Unemployment by duration, age 16 and over [Notes 6, 19]</t>
  </si>
  <si>
    <t>Total unemployed includes some who did not state the duration of unemployment.</t>
  </si>
  <si>
    <t>Long term unemployed as percentage of total = number unemployed for over 12 months / total unemployed age 16 and over.</t>
  </si>
  <si>
    <t>Up to 6 months unemployed</t>
  </si>
  <si>
    <t>6 to 12 months unemployed</t>
  </si>
  <si>
    <t>Over 12 months unemployed</t>
  </si>
  <si>
    <t>Over 24 months unemployed</t>
  </si>
  <si>
    <t>Long term unemployed as a percentage of total (%)</t>
  </si>
  <si>
    <t xml:space="preserve">[s] The following columns are shaded in this row:   D  F </t>
  </si>
  <si>
    <t>[s] The following columns are shaded in this row:   D E F G</t>
  </si>
  <si>
    <t>[s] The following columns are shaded in this row:  C D E F G</t>
  </si>
  <si>
    <t>Notes and definitions</t>
  </si>
  <si>
    <t>Note reference</t>
  </si>
  <si>
    <t>Note or definition</t>
  </si>
  <si>
    <t>Note 1: publication threshold</t>
  </si>
  <si>
    <t>It is the nature of sampling variability that the smaller the group whose size is being estimated, the (proportionately) less precise that estimate is. Shaded estimates are based on a small sample size (less than or equal to 25). This may result in less precise estimates, which should be treated as indicative. Unshaded estimates are based on a larger sample size but are still subject to sampling variability. Change-on-quarter and change-on-year comparisons are also shaded or suppressed dependent on the status of the relevant comparison estimates.</t>
  </si>
  <si>
    <t>Note 2: disclosure</t>
  </si>
  <si>
    <t>For November-January 2018 onwards, estimates based on a sample size under 3 are disclosive and are therefore suppressed (indicated with [d]), whilst those based on a sample size less than or equal to 25 (indicated by shading and a reference in the right-most column) are less precise and should be treated as indicative. Prior to November-January 2018, estimates based on a grossed figure of under 8,000 are disclosive and are therefore suppressed (again indicated with [d]).</t>
  </si>
  <si>
    <t>Note 3: rolling monthly quarters</t>
  </si>
  <si>
    <t>As figures are based on a sample survey, in order to achieve a large enough sample size, the figures are based on what are called 'Rolling Monthly Quarters'. Figures from any period should be only compared to non-overlapping periods e.g. figures from Jan-Mar can be compared to Apr-Jun, Jul-Sep, and Oct-Dec.</t>
  </si>
  <si>
    <t>Note 4: population</t>
  </si>
  <si>
    <t>Population figures are underlying population estimates and are therefore not seasonally adjusted.</t>
  </si>
  <si>
    <t>Note 5: in employment</t>
  </si>
  <si>
    <t>There are two ways of looking at employment: the number of people in employment or the number of jobs. These two concepts represent different things as one person can have more than one job. The LFS counts the number of people in employment. The LFS defines employment as those people aged 16 and over who did at least one hour's paid work in the reference week (either as an employee or self-employed); those who had a job which they were temporarily away from (on holiday for example); those participating in government training and employment programmes; and those doing unpaid family work.</t>
  </si>
  <si>
    <t>Note 6: unemployment</t>
  </si>
  <si>
    <t>The LFS measure of unemployment refers to people without a job who were available to start work in the two weeks following their LFS interview and had either looked for work in the four weeks prior to interview or were waiting to start a job they had already obtained. This definition of unemployment is in accordance with that adopted by the 14th International Conference of Labour Statisticians and promulgated by the International Labour Organisation in 1987. The unemployment rate is the percentage of economically active people who are unemployed.</t>
  </si>
  <si>
    <t>Note 7: economically active</t>
  </si>
  <si>
    <t>People age 16 and over who are either in employment or unemployed.</t>
  </si>
  <si>
    <t>Note 8: economically inactive</t>
  </si>
  <si>
    <t>People who are neither in employment nor unemployed. This group includes, for example, all those who were looking after a home or retired. Although most LFS analyses is for the 16 plus population, this group would also include all people aged under 16.</t>
  </si>
  <si>
    <t>Note 9: economic activity rate</t>
  </si>
  <si>
    <t>The economic activity rate is calculated by dividing the number economically active by the population.</t>
  </si>
  <si>
    <t>Note 10: employment rate</t>
  </si>
  <si>
    <t>The employment rate is calculated by dividing the number in employment by the population.</t>
  </si>
  <si>
    <t>Note 11: unemployment rate</t>
  </si>
  <si>
    <t>The unemployment rate is calculated by dividing the number unemployed by the number economically active.</t>
  </si>
  <si>
    <t>Note 12: inactivity rate</t>
  </si>
  <si>
    <t>The economic inactivity rate is calculated by dividing the number economically inactive by the population.</t>
  </si>
  <si>
    <t>Note 13: employees</t>
  </si>
  <si>
    <t>The division between employees and self-employed is based on survey respondents' own assessment of their employment status. Note that there are revisions to the component employee and self-employment series back to Spring 1992. These arise from improvements to the LFS editing procedures, based on the SOC 2000 Occupational Classification, which allow data edits to be removed which previously re-classified some self-employed as employees.</t>
  </si>
  <si>
    <t>Note 14: unpaid family workers</t>
  </si>
  <si>
    <t>The separate identification of this group in the LFS is in accordance with international recommendations. It comprises of persons doing unpaid work for a business they own or for a business that a relative owns.</t>
  </si>
  <si>
    <t>Note 15: full or part time</t>
  </si>
  <si>
    <t>The classification of employees, self-employed, those on government work-related training programmes and unpaid family workers in their main job as full-time or part-time is on the basis of self-assessment. People on Government supported training and employment programmes who are at college in the survey reference week are classified, by convention, as part-time.</t>
  </si>
  <si>
    <t>Note 16: temporary employees</t>
  </si>
  <si>
    <t>These are defined as those employees who say that their main job is non permanent in one of the following ways: fixed period contract; agency temping; casual work; seasonal work; other temporary work.</t>
  </si>
  <si>
    <t>Note 17: working age</t>
  </si>
  <si>
    <t>Working age is taken as ages 16 to 64 for both males and females.</t>
  </si>
  <si>
    <t>Note 18: discouraged workers</t>
  </si>
  <si>
    <t>This is a sub-group of the economically inactive population, defined as those neither in employment nor unemployed who said they would like a job and whose main reason for not seeking work was because they believed there were no jobs available.</t>
  </si>
  <si>
    <t>Note 19: duration of unemployment</t>
  </si>
  <si>
    <t>Duration of unemployment is defined as the shorter of the following two periods: (a) duration of active search for work; and (b) length of time since employment.  The short-term unemployed are those people who have been unemployed for under 1 year while the long-term unemployed are defined as those who have been unemployed for 1 year or more.</t>
  </si>
  <si>
    <t>Note 20: LFS revisions</t>
  </si>
  <si>
    <t>LFS microdata are routinely revised to incorporate the latest population estimates. Revisions were published in March 2019 (affecting LFS data from June-August 2011 to October-December 2018), October 2020 (affecting data for January-March 2020 to May-July 2020), July 2021 (affecting data from January-March 2020 to February-April 2021), to include new population weights using PAYE Real-Time Information data, and June 2022 (affecting LFS data from January-March 2020 to January-March 2022) to include new population weights using PAYE Real-Time Information and with the introduction of the non-response bias adjustment to Northern Ireland data. The latest reweighting was introduced in February 2024, affecting data from July-September 2022 to September-November 2023, to incorporate the latest estimates of the size and composition of the UK population.</t>
  </si>
  <si>
    <t>An overview of the impact of these reweightings on estimates of unemployment, employment and economic inactivity is available on Background Information page on the NISRA website:</t>
  </si>
  <si>
    <t>Note 21: revisions link</t>
  </si>
  <si>
    <t>Note 22: sampling</t>
  </si>
  <si>
    <t>The LFS is a sample survey, and as such, estimates obtained from it are subject to sampling variability. If we drew many samples, each would give a different result. Smaller sample sizes may result in less precise estimates which would be used as indicative and not precise.</t>
  </si>
  <si>
    <t>Revisions policies for labour market statistics</t>
  </si>
  <si>
    <t>Northern Ireland labour market structure, age 16 and over, and aged 16 to 64, numbers and rates, seasonally adjusted</t>
  </si>
  <si>
    <t>This worksheet contains 2 tables presented vertically separated by a single blank row. The tables represent different population segments. Additional notes referenced here are on the notes sheet</t>
  </si>
  <si>
    <t>Figures may not sum due to rounding</t>
  </si>
  <si>
    <t>Some shorthand may be used in these tables: [d] is disclosive [note 2], [u] is unavailable, and shaded cells refer to estimates based on a small sample size [note 1]</t>
  </si>
  <si>
    <t>Table 2.1a: Labour market structure, age 16 and over, numbers and rates</t>
  </si>
  <si>
    <t>Unemployment rate [note 11] (%)</t>
  </si>
  <si>
    <t>Male population Age 16 and over [note 4]</t>
  </si>
  <si>
    <t>Female population Age 16 and over [note 4]</t>
  </si>
  <si>
    <t>Female unemployment rate [note 11] (%)</t>
  </si>
  <si>
    <t>Table 2.1b: Labour market structure, aged 16 to 64, numbers and rates</t>
  </si>
  <si>
    <t>Table 2.13: Seasonally adjusted regional LFS estimates</t>
  </si>
  <si>
    <t>This worksheet contains 1 table of data. Explanatory notes are below and the notes referenced above can be found on the notes sheet.</t>
  </si>
  <si>
    <t>Employment and economic inactivity rates are based on working age population (16 to 64); unemployment rates are based on age 16 and over population.</t>
  </si>
  <si>
    <t>Change on year refers to percentage point change of respective rate.</t>
  </si>
  <si>
    <t>Job density indicator is the total number of jobs in an area divided by the resident population of working age in that area in 2022.</t>
  </si>
  <si>
    <t>Region</t>
  </si>
  <si>
    <t>Economic inactivity rate</t>
  </si>
  <si>
    <t>Economic inactivity rate annual change</t>
  </si>
  <si>
    <t>Employment rate</t>
  </si>
  <si>
    <t>Employment rate annual change</t>
  </si>
  <si>
    <t>Unemployment rate</t>
  </si>
  <si>
    <t>Unemployment rate annual change</t>
  </si>
  <si>
    <t>Job density indicator</t>
  </si>
  <si>
    <t>North East</t>
  </si>
  <si>
    <t>24.4</t>
  </si>
  <si>
    <t>-0.8</t>
  </si>
  <si>
    <t>71.4</t>
  </si>
  <si>
    <t xml:space="preserve"> 0.1</t>
  </si>
  <si>
    <t>5.5</t>
  </si>
  <si>
    <t xml:space="preserve"> 0.9</t>
  </si>
  <si>
    <t>0.74</t>
  </si>
  <si>
    <t xml:space="preserve">North West </t>
  </si>
  <si>
    <t>23.2</t>
  </si>
  <si>
    <t xml:space="preserve"> 0.3</t>
  </si>
  <si>
    <t>73.5</t>
  </si>
  <si>
    <t xml:space="preserve"> 0.7</t>
  </si>
  <si>
    <t>4.2</t>
  </si>
  <si>
    <t>-1.1</t>
  </si>
  <si>
    <t>0.84</t>
  </si>
  <si>
    <t>Yorkshire &amp; the Humber</t>
  </si>
  <si>
    <t>25.7</t>
  </si>
  <si>
    <t xml:space="preserve"> 1.9</t>
  </si>
  <si>
    <t>71.8</t>
  </si>
  <si>
    <t>-2.0</t>
  </si>
  <si>
    <t>3.4</t>
  </si>
  <si>
    <t>0.82</t>
  </si>
  <si>
    <t>East Midlands</t>
  </si>
  <si>
    <t>21.0</t>
  </si>
  <si>
    <t>-0.9</t>
  </si>
  <si>
    <t>75.3</t>
  </si>
  <si>
    <t xml:space="preserve"> 1.0</t>
  </si>
  <si>
    <t>4.6</t>
  </si>
  <si>
    <t>-0.1</t>
  </si>
  <si>
    <t>0.81</t>
  </si>
  <si>
    <t>West Midlands</t>
  </si>
  <si>
    <t>22.5</t>
  </si>
  <si>
    <t xml:space="preserve"> 0.2</t>
  </si>
  <si>
    <t>73.9</t>
  </si>
  <si>
    <t>4.5</t>
  </si>
  <si>
    <t xml:space="preserve"> 0.8</t>
  </si>
  <si>
    <t>0.83</t>
  </si>
  <si>
    <t xml:space="preserve">East </t>
  </si>
  <si>
    <t>20.2</t>
  </si>
  <si>
    <t>-0.3</t>
  </si>
  <si>
    <t>76.9</t>
  </si>
  <si>
    <t xml:space="preserve"> 0.4</t>
  </si>
  <si>
    <t>London</t>
  </si>
  <si>
    <t>19.4</t>
  </si>
  <si>
    <t>-3.6</t>
  </si>
  <si>
    <t>75.8</t>
  </si>
  <si>
    <t xml:space="preserve"> 2.8</t>
  </si>
  <si>
    <t>5.9</t>
  </si>
  <si>
    <t>1.07</t>
  </si>
  <si>
    <t>South East</t>
  </si>
  <si>
    <t xml:space="preserve"> 1.6</t>
  </si>
  <si>
    <t>77.3</t>
  </si>
  <si>
    <t>-1.8</t>
  </si>
  <si>
    <t>4.0</t>
  </si>
  <si>
    <t xml:space="preserve"> 0.5</t>
  </si>
  <si>
    <t>0.87</t>
  </si>
  <si>
    <t>South West</t>
  </si>
  <si>
    <t>18.2</t>
  </si>
  <si>
    <t>-0.4</t>
  </si>
  <si>
    <t>78.8</t>
  </si>
  <si>
    <t>3.6</t>
  </si>
  <si>
    <t>0.89</t>
  </si>
  <si>
    <t>England</t>
  </si>
  <si>
    <t>21.2</t>
  </si>
  <si>
    <t>4.4</t>
  </si>
  <si>
    <t>0.88</t>
  </si>
  <si>
    <t>Wales</t>
  </si>
  <si>
    <t>25.9</t>
  </si>
  <si>
    <t xml:space="preserve"> 1.4</t>
  </si>
  <si>
    <t>70.0</t>
  </si>
  <si>
    <t>-2.8</t>
  </si>
  <si>
    <t>5.3</t>
  </si>
  <si>
    <t>0.78</t>
  </si>
  <si>
    <t>Scotland</t>
  </si>
  <si>
    <t>23.7</t>
  </si>
  <si>
    <t>73.7</t>
  </si>
  <si>
    <t xml:space="preserve"> 0.0</t>
  </si>
  <si>
    <t>3.3</t>
  </si>
  <si>
    <t>Great Britain</t>
  </si>
  <si>
    <t>21.6</t>
  </si>
  <si>
    <t>74.9</t>
  </si>
  <si>
    <t>4.3</t>
  </si>
  <si>
    <t xml:space="preserve">N Ireland </t>
  </si>
  <si>
    <t>28.2</t>
  </si>
  <si>
    <t>70.3</t>
  </si>
  <si>
    <t>2.0</t>
  </si>
  <si>
    <t>0.79</t>
  </si>
  <si>
    <t>United Kingdom</t>
  </si>
  <si>
    <t>21.8</t>
  </si>
  <si>
    <t>74.8</t>
  </si>
  <si>
    <t>Table 2.48: Confidence intervals of Northern Ireland LFS estimates</t>
  </si>
  <si>
    <t>This sheet contains 1 table of data. Explanatory notes are below and the notes referenced above are in the notes table on the notes sheet.</t>
  </si>
  <si>
    <t>The sampling variability estimates are calculated on non seasonally adjusted data.</t>
  </si>
  <si>
    <t>July-September 2024</t>
  </si>
  <si>
    <t>Lower limit</t>
  </si>
  <si>
    <t>LFS estimate</t>
  </si>
  <si>
    <t>Upper limit</t>
  </si>
  <si>
    <t>Change in lower limit</t>
  </si>
  <si>
    <t>Change in LFS estimate</t>
  </si>
  <si>
    <t>Change in upper limit</t>
  </si>
  <si>
    <t>In employment</t>
  </si>
  <si>
    <t>845,000</t>
  </si>
  <si>
    <t>867,000</t>
  </si>
  <si>
    <t>889,000</t>
  </si>
  <si>
    <t>-27,000</t>
  </si>
  <si>
    <t>2,000</t>
  </si>
  <si>
    <t>30,000</t>
  </si>
  <si>
    <t>Unemployment</t>
  </si>
  <si>
    <t>12,000</t>
  </si>
  <si>
    <t>17,000</t>
  </si>
  <si>
    <t>22,000</t>
  </si>
  <si>
    <t>-9,000</t>
  </si>
  <si>
    <t>-2,000</t>
  </si>
  <si>
    <t>5,000</t>
  </si>
  <si>
    <t>1.3</t>
  </si>
  <si>
    <t>1.9</t>
  </si>
  <si>
    <t>-0.2</t>
  </si>
  <si>
    <t>0.5</t>
  </si>
  <si>
    <t>Economic activity rate</t>
  </si>
  <si>
    <t>56.9</t>
  </si>
  <si>
    <t>58.3</t>
  </si>
  <si>
    <t>59.7</t>
  </si>
  <si>
    <t>-2.2</t>
  </si>
  <si>
    <t>1.4</t>
  </si>
  <si>
    <t>Economically inactive</t>
  </si>
  <si>
    <t>611,000</t>
  </si>
  <si>
    <t>632,000</t>
  </si>
  <si>
    <t>654,000</t>
  </si>
  <si>
    <t>-17,000</t>
  </si>
  <si>
    <t>10,000</t>
  </si>
  <si>
    <t>38,000</t>
  </si>
  <si>
    <t>Table 2.49: Seasonally adjusted sampling variability of Northern Ireland LFS estimates</t>
  </si>
  <si>
    <t>Labour market status</t>
  </si>
  <si>
    <t>Estimate</t>
  </si>
  <si>
    <t>Confidence interval: estimate</t>
  </si>
  <si>
    <t>Change over quarter</t>
  </si>
  <si>
    <t>Confidence interval: quarterly change</t>
  </si>
  <si>
    <t>Change over year</t>
  </si>
  <si>
    <t>Confidence interval: annual change</t>
  </si>
  <si>
    <t>Confidence interval around change</t>
  </si>
  <si>
    <t>Unemployment (age 16 and over)</t>
  </si>
  <si>
    <t>+/- 5,000</t>
  </si>
  <si>
    <t>0</t>
  </si>
  <si>
    <t>+/- 4,000</t>
  </si>
  <si>
    <t>+/- 7,000</t>
  </si>
  <si>
    <t>Employment (age 16 and over)</t>
  </si>
  <si>
    <t>+/- 22,000</t>
  </si>
  <si>
    <t>-12,000</t>
  </si>
  <si>
    <t>+/- 18,000</t>
  </si>
  <si>
    <t>+/- 28,000</t>
  </si>
  <si>
    <t>+/- 30,000</t>
  </si>
  <si>
    <t>Economically inactive (age 16 and over)</t>
  </si>
  <si>
    <t>14,000</t>
  </si>
  <si>
    <t>7,000</t>
  </si>
  <si>
    <t>+/- 27,000</t>
  </si>
  <si>
    <t>+/- 29,000</t>
  </si>
  <si>
    <t>Unemployment rate (age 16 and over)</t>
  </si>
  <si>
    <t>2.0%</t>
  </si>
  <si>
    <t>+/- 0.6pps</t>
  </si>
  <si>
    <t>+/- 0.5pps</t>
  </si>
  <si>
    <t>-0.3pps</t>
  </si>
  <si>
    <t>+/- 0.8pps</t>
  </si>
  <si>
    <t>Employment rate (aged 16 to 64)</t>
  </si>
  <si>
    <t>70.3%</t>
  </si>
  <si>
    <t>+/- 1.8pps</t>
  </si>
  <si>
    <t>-1.2pps</t>
  </si>
  <si>
    <t>+/- 1.4pps</t>
  </si>
  <si>
    <t>+/- 2.3pps</t>
  </si>
  <si>
    <t>+/- 2.4pps</t>
  </si>
  <si>
    <t>Economic inactivity rate (aged 16 to 64)</t>
  </si>
  <si>
    <t>28.2%</t>
  </si>
  <si>
    <t>1.2pps</t>
  </si>
  <si>
    <t>+/- 1.3pps</t>
  </si>
  <si>
    <t>0.4pps</t>
  </si>
  <si>
    <t>+/- 2.2pps</t>
  </si>
  <si>
    <t>0.0pps</t>
  </si>
  <si>
    <t>Table 2.14: Sampling variability of regional and UK LFS estimates</t>
  </si>
  <si>
    <t>Employment rates are based on working age population (16 to 64); unemployment rates are based on age 16 and over population.</t>
  </si>
  <si>
    <t>Employment rate 95% confidence interval</t>
  </si>
  <si>
    <t>Unemployment rate 95% confidence interval</t>
  </si>
  <si>
    <t>±0.5</t>
  </si>
  <si>
    <t>±0.3</t>
  </si>
  <si>
    <t>±2.6</t>
  </si>
  <si>
    <t>±1.5</t>
  </si>
  <si>
    <t>±1.7</t>
  </si>
  <si>
    <t>±0.9</t>
  </si>
  <si>
    <t>±1.9</t>
  </si>
  <si>
    <t>±1.1</t>
  </si>
  <si>
    <t>±0.8</t>
  </si>
  <si>
    <t>±0.7</t>
  </si>
  <si>
    <t>±1.6</t>
  </si>
  <si>
    <t>±2.9</t>
  </si>
  <si>
    <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</si>
</sst>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7" x14ac:knownFonts="1">
    <font>
      <sz val="12"/>
      <color rgb="FF000000"/>
      <name val="Arial"/>
    </font>
    <font>
      <u/>
      <sz val="12"/>
      <color theme="10"/>
      <name val="Arial"/>
      <family val="2"/>
    </font>
    <font>
      <b/>
      <sz val="15"/>
      <color rgb="FF000000"/>
      <name val="Arial"/>
      <family val="2"/>
    </font>
    <font>
      <b/>
      <sz val="12"/>
      <color rgb="FF000000"/>
      <name val="Arial"/>
      <family val="2"/>
    </font>
    <font>
      <sz val="12"/>
      <color rgb="FF000000"/>
      <name val="Arial"/>
      <family val="2"/>
    </font>
    <font>
      <b/>
      <sz val="15"/>
      <color rgb="FF000000"/>
      <name val="Arial"/>
    </font>
    <font>
      <b/>
      <sz val="12"/>
      <color rgb="FF000000"/>
      <name val="Arial"/>
    </font>
  </fonts>
  <fills count="3">
    <fill>
      <patternFill patternType="none"/>
    </fill>
    <fill>
      <patternFill patternType="gray125"/>
    </fill>
    <fill>
      <patternFill patternType="solid">
        <fgColor rgb="FFD3D3D3"/>
      </patternFill>
    </fill>
  </fills>
  <borders count="1">
    <border>
      <left/>
      <right/>
      <top/>
      <bottom/>
      <diagonal/>
    </border>
  </borders>
  <cellStyleXfs count="2">
    <xf numFmtId="0" fontId="0" fillId="0" borderId="0"/>
    <xf numFmtId="0" fontId="4" fillId="0" borderId="0"/>
  </cellStyleXfs>
  <cellXfs count="32">
    <xf numFmtId="0" fontId="0" fillId="0" borderId="0" xfId="0"/>
    <xf numFmtId="0" fontId="1" fillId="0" borderId="0" xfId="0" applyFont="1"/>
    <xf numFmtId="0" fontId="2" fillId="0" borderId="0" xfId="0" applyFont="1"/>
    <xf numFmtId="0" fontId="3" fillId="0" borderId="0" xfId="0" applyFont="1"/>
    <xf numFmtId="0" fontId="0" fillId="0" borderId="0" xfId="0" applyAlignment="1">
      <alignment wrapText="1"/>
    </xf>
    <xf numFmtId="0" fontId="3" fillId="0" borderId="0" xfId="0" applyFont="1" applyAlignment="1">
      <alignment horizontal="left" wrapText="1"/>
    </xf>
    <xf numFmtId="0" fontId="3" fillId="0" borderId="0" xfId="0" applyFont="1" applyAlignment="1">
      <alignment horizontal="right" wrapText="1"/>
    </xf>
    <xf numFmtId="3" fontId="0" fillId="0" borderId="0" xfId="0" applyNumberFormat="1" applyAlignment="1">
      <alignment horizontal="right"/>
    </xf>
    <xf numFmtId="164" fontId="0" fillId="0" borderId="0" xfId="0" applyNumberFormat="1" applyAlignment="1">
      <alignment horizontal="right"/>
    </xf>
    <xf numFmtId="3" fontId="0" fillId="2" borderId="0" xfId="0" applyNumberFormat="1" applyFill="1" applyAlignment="1">
      <alignment horizontal="right"/>
    </xf>
    <xf numFmtId="164" fontId="0" fillId="2" borderId="0" xfId="0" applyNumberFormat="1" applyFill="1" applyAlignment="1">
      <alignment horizontal="right"/>
    </xf>
    <xf numFmtId="0" fontId="0" fillId="0" borderId="0" xfId="0" applyAlignment="1">
      <alignment horizontal="left"/>
    </xf>
    <xf numFmtId="0" fontId="1" fillId="0" borderId="0" xfId="0" applyFont="1" applyAlignment="1">
      <alignment wrapText="1"/>
    </xf>
    <xf numFmtId="0" fontId="2" fillId="0" borderId="0" xfId="1" applyFont="1"/>
    <xf numFmtId="0" fontId="4" fillId="0" borderId="0" xfId="1"/>
    <xf numFmtId="0" fontId="3" fillId="0" borderId="0" xfId="1" applyFont="1"/>
    <xf numFmtId="0" fontId="3" fillId="0" borderId="0" xfId="1" applyFont="1" applyAlignment="1">
      <alignment horizontal="left" wrapText="1"/>
    </xf>
    <xf numFmtId="0" fontId="3" fillId="0" borderId="0" xfId="1" applyFont="1" applyAlignment="1">
      <alignment horizontal="right" wrapText="1"/>
    </xf>
    <xf numFmtId="0" fontId="4" fillId="0" borderId="0" xfId="1" applyAlignment="1">
      <alignment horizontal="left"/>
    </xf>
    <xf numFmtId="3" fontId="4" fillId="0" borderId="0" xfId="1" applyNumberFormat="1" applyAlignment="1">
      <alignment horizontal="right"/>
    </xf>
    <xf numFmtId="164" fontId="4" fillId="0" borderId="0" xfId="1" applyNumberFormat="1" applyAlignment="1">
      <alignment horizontal="right"/>
    </xf>
    <xf numFmtId="3" fontId="4" fillId="2" borderId="0" xfId="1" applyNumberFormat="1" applyFill="1" applyAlignment="1">
      <alignment horizontal="right"/>
    </xf>
    <xf numFmtId="164" fontId="4" fillId="2" borderId="0" xfId="1" applyNumberFormat="1" applyFill="1" applyAlignment="1">
      <alignment horizontal="right"/>
    </xf>
    <xf numFmtId="2" fontId="4" fillId="0" borderId="0" xfId="1" applyNumberFormat="1" applyAlignment="1">
      <alignment horizontal="right"/>
    </xf>
    <xf numFmtId="0" fontId="4" fillId="0" borderId="0" xfId="1" applyAlignment="1">
      <alignment horizontal="right"/>
    </xf>
    <xf numFmtId="165" fontId="4" fillId="0" borderId="0" xfId="1" applyNumberFormat="1" applyAlignment="1">
      <alignment horizontal="right"/>
    </xf>
    <xf numFmtId="0" fontId="5" fillId="0" borderId="0" xfId="0" applyFont="1"/>
    <xf numFmtId="0" fontId="6" fillId="0" borderId="0" xfId="0" applyFont="1"/>
    <xf numFmtId="0" fontId="6" fillId="0" borderId="0" xfId="0" applyFont="1" applyAlignment="1">
      <alignment horizontal="left" wrapText="1"/>
    </xf>
    <xf numFmtId="0" fontId="6" fillId="0" borderId="0" xfId="0" applyFont="1" applyAlignment="1">
      <alignment horizontal="right" wrapText="1"/>
    </xf>
    <xf numFmtId="0" fontId="0" fillId="0" borderId="0" xfId="0" applyAlignment="1">
      <alignment horizontal="right"/>
    </xf>
    <xf numFmtId="0" fontId="0" fillId="0" borderId="0" xfId="0" applyNumberFormat="1" applyAlignment="1">
      <alignment horizontal="right"/>
    </xf>
  </cellXfs>
  <cellStyles count="2">
    <cellStyle name="Normal" xfId="0" builtinId="0"/>
    <cellStyle name="Normal 2" xfId="1" xr:uid="{41EC7947-1124-41F2-ADBE-AE3BDF6FE1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oc" displayName="toc" ref="A2:C37" totalsRowShown="0">
  <tableColumns count="3">
    <tableColumn id="1" xr3:uid="{00000000-0010-0000-0000-000001000000}" name="Worksheet name"/>
    <tableColumn id="2" xr3:uid="{00000000-0010-0000-0000-000002000000}" name="Table no."/>
    <tableColumn id="3" xr3:uid="{00000000-0010-0000-0000-000003000000}" name="Table name"/>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2_4b" displayName="table_2_4b" ref="A21:M31" totalsRowShown="0">
  <tableColumns count="13">
    <tableColumn id="1" xr3:uid="{00000000-0010-0000-0700-000001000000}" name="Rolling monthly quarter [note 3]"/>
    <tableColumn id="2" xr3:uid="{00000000-0010-0000-0700-000002000000}" name="Males aged 16 to 64 total economically inactive"/>
    <tableColumn id="3" xr3:uid="{00000000-0010-0000-0700-000003000000}" name="Males, long-term sick"/>
    <tableColumn id="4" xr3:uid="{00000000-0010-0000-0700-000004000000}" name="Males, family and home care"/>
    <tableColumn id="5" xr3:uid="{00000000-0010-0000-0700-000005000000}" name="Males, retired"/>
    <tableColumn id="6" xr3:uid="{00000000-0010-0000-0700-000006000000}" name="Males, student"/>
    <tableColumn id="7" xr3:uid="{00000000-0010-0000-0700-000007000000}" name="Males, other"/>
    <tableColumn id="8" xr3:uid="{00000000-0010-0000-0700-000008000000}" name="Males, long-term sick (%)"/>
    <tableColumn id="9" xr3:uid="{00000000-0010-0000-0700-000009000000}" name="Males, family and home care (%)"/>
    <tableColumn id="10" xr3:uid="{00000000-0010-0000-0700-00000A000000}" name="Males, retired (%)"/>
    <tableColumn id="11" xr3:uid="{00000000-0010-0000-0700-00000B000000}" name="Males, student (%)"/>
    <tableColumn id="12" xr3:uid="{00000000-0010-0000-0700-00000C000000}" name="Males, other (%)"/>
    <tableColumn id="13" xr3:uid="{00000000-0010-0000-0700-00000D000000}" name="Small sample size cells [note 22]"/>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2_4c" displayName="table_2_4c" ref="A34:M44" totalsRowShown="0">
  <tableColumns count="13">
    <tableColumn id="1" xr3:uid="{00000000-0010-0000-0800-000001000000}" name="Rolling monthly quarter [note 3]"/>
    <tableColumn id="2" xr3:uid="{00000000-0010-0000-0800-000002000000}" name="Females aged 16 to 64 total economically inactive"/>
    <tableColumn id="3" xr3:uid="{00000000-0010-0000-0800-000003000000}" name="Females, long-term sick"/>
    <tableColumn id="4" xr3:uid="{00000000-0010-0000-0800-000004000000}" name="Females, family and home care"/>
    <tableColumn id="5" xr3:uid="{00000000-0010-0000-0800-000005000000}" name="Females, retired"/>
    <tableColumn id="6" xr3:uid="{00000000-0010-0000-0800-000006000000}" name="Females, student"/>
    <tableColumn id="7" xr3:uid="{00000000-0010-0000-0800-000007000000}" name="Females, other"/>
    <tableColumn id="8" xr3:uid="{00000000-0010-0000-0800-000008000000}" name="Females, long-term sick (%)"/>
    <tableColumn id="9" xr3:uid="{00000000-0010-0000-0800-000009000000}" name="Females, family and home care (%)"/>
    <tableColumn id="10" xr3:uid="{00000000-0010-0000-0800-00000A000000}" name="Females, retired (%)"/>
    <tableColumn id="11" xr3:uid="{00000000-0010-0000-0800-00000B000000}" name="Females, student (%)"/>
    <tableColumn id="12" xr3:uid="{00000000-0010-0000-0800-00000C000000}" name="Females, other (%)"/>
    <tableColumn id="13" xr3:uid="{00000000-0010-0000-0800-00000D000000}" name="Small sample size cells [note 22]"/>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2_5a" displayName="table_2_5a" ref="A9:K19" totalsRowShown="0">
  <tableColumns count="11">
    <tableColumn id="1" xr3:uid="{00000000-0010-0000-0900-000001000000}" name="Rolling monthly quarter [note 3]"/>
    <tableColumn id="2" xr3:uid="{00000000-0010-0000-0900-000002000000}" name="Aged 16 to 64 total economically inactive"/>
    <tableColumn id="3" xr3:uid="{00000000-0010-0000-0900-000003000000}" name="Total who do not want job"/>
    <tableColumn id="4" xr3:uid="{00000000-0010-0000-0900-000004000000}" name="Total who do want job"/>
    <tableColumn id="5" xr3:uid="{00000000-0010-0000-0900-000005000000}" name="Long-term sick who want job"/>
    <tableColumn id="6" xr3:uid="{00000000-0010-0000-0900-000006000000}" name="Family and home care who want job"/>
    <tableColumn id="7" xr3:uid="{00000000-0010-0000-0900-000007000000}" name="'Other' who want job"/>
    <tableColumn id="8" xr3:uid="{00000000-0010-0000-0900-000008000000}" name="Long-term sick who want job (%)"/>
    <tableColumn id="9" xr3:uid="{00000000-0010-0000-0900-000009000000}" name="Family and home care who want job (%)"/>
    <tableColumn id="10" xr3:uid="{00000000-0010-0000-0900-00000A000000}" name="'Other' who want job (%)"/>
    <tableColumn id="11" xr3:uid="{00000000-0010-0000-0900-00000B000000}" name="Small sample size cells [note 22]"/>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2_5b" displayName="table_2_5b" ref="A22:K32" totalsRowShown="0">
  <tableColumns count="11">
    <tableColumn id="1" xr3:uid="{00000000-0010-0000-0A00-000001000000}" name="Rolling monthly quarter [note 3]"/>
    <tableColumn id="2" xr3:uid="{00000000-0010-0000-0A00-000002000000}" name="Males aged 16 to 64 total economically inactive"/>
    <tableColumn id="3" xr3:uid="{00000000-0010-0000-0A00-000003000000}" name="Males who do not want job"/>
    <tableColumn id="4" xr3:uid="{00000000-0010-0000-0A00-000004000000}" name="Males who want job"/>
    <tableColumn id="5" xr3:uid="{00000000-0010-0000-0A00-000005000000}" name="Long-term sick who want job"/>
    <tableColumn id="6" xr3:uid="{00000000-0010-0000-0A00-000006000000}" name="Family and home care who want job"/>
    <tableColumn id="7" xr3:uid="{00000000-0010-0000-0A00-000007000000}" name="'Other' who want job"/>
    <tableColumn id="8" xr3:uid="{00000000-0010-0000-0A00-000008000000}" name="Long-term sick who want job (%)"/>
    <tableColumn id="9" xr3:uid="{00000000-0010-0000-0A00-000009000000}" name="Family and home care who want job (%)"/>
    <tableColumn id="10" xr3:uid="{00000000-0010-0000-0A00-00000A000000}" name="'Other' who want job (%)"/>
    <tableColumn id="11" xr3:uid="{00000000-0010-0000-0A00-00000B000000}" name="Small sample size cells [note 22]"/>
  </tableColumns>
  <tableStyleInfo name="none"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2_5c" displayName="table_2_5c" ref="A35:K45" totalsRowShown="0">
  <tableColumns count="11">
    <tableColumn id="1" xr3:uid="{00000000-0010-0000-0B00-000001000000}" name="Rolling monthly quarter [note 3]"/>
    <tableColumn id="2" xr3:uid="{00000000-0010-0000-0B00-000002000000}" name="Females aged 16 to 64 total economically inactive"/>
    <tableColumn id="3" xr3:uid="{00000000-0010-0000-0B00-000003000000}" name="Females who do not want job"/>
    <tableColumn id="4" xr3:uid="{00000000-0010-0000-0B00-000004000000}" name="Females who want job"/>
    <tableColumn id="5" xr3:uid="{00000000-0010-0000-0B00-000005000000}" name="Long-term sick who want job"/>
    <tableColumn id="6" xr3:uid="{00000000-0010-0000-0B00-000006000000}" name="Family and home care who want job"/>
    <tableColumn id="7" xr3:uid="{00000000-0010-0000-0B00-000007000000}" name="'Other' who want job"/>
    <tableColumn id="8" xr3:uid="{00000000-0010-0000-0B00-000008000000}" name="Long-term sick who want job (%)"/>
    <tableColumn id="9" xr3:uid="{00000000-0010-0000-0B00-000009000000}" name="Family and home care who want job (%)"/>
    <tableColumn id="10" xr3:uid="{00000000-0010-0000-0B00-00000A000000}" name="'Other' who want job (%)"/>
    <tableColumn id="11" xr3:uid="{00000000-0010-0000-0B00-00000B000000}" name="Small sample size cells [note 22]"/>
  </tableColumns>
  <tableStyleInfo name="none"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2_6a" displayName="table_2_6a" ref="A9:O19" totalsRowShown="0">
  <tableColumns count="15">
    <tableColumn id="1" xr3:uid="{00000000-0010-0000-0C00-000001000000}" name="Rolling monthly quarter [note 3]"/>
    <tableColumn id="2" xr3:uid="{00000000-0010-0000-0C00-000002000000}" name="Aged 16 to 64 economically inactive"/>
    <tableColumn id="3" xr3:uid="{00000000-0010-0000-0C00-000003000000}" name="Total who want job"/>
    <tableColumn id="4" xr3:uid="{00000000-0010-0000-0C00-000004000000}" name="Total who do not want job"/>
    <tableColumn id="5" xr3:uid="{00000000-0010-0000-0C00-000005000000}" name="Long-term sick who do not want job"/>
    <tableColumn id="6" xr3:uid="{00000000-0010-0000-0C00-000006000000}" name="Family and home care who do not want job"/>
    <tableColumn id="7" xr3:uid="{00000000-0010-0000-0C00-000007000000}" name="Retired who do not want job"/>
    <tableColumn id="8" xr3:uid="{00000000-0010-0000-0C00-000008000000}" name="Students who do not want job"/>
    <tableColumn id="9" xr3:uid="{00000000-0010-0000-0C00-000009000000}" name="'Other' who do not want job"/>
    <tableColumn id="10" xr3:uid="{00000000-0010-0000-0C00-00000A000000}" name="Long-term sick (%)"/>
    <tableColumn id="11" xr3:uid="{00000000-0010-0000-0C00-00000B000000}" name="Family and home care (%)"/>
    <tableColumn id="12" xr3:uid="{00000000-0010-0000-0C00-00000C000000}" name="Retired (%)"/>
    <tableColumn id="13" xr3:uid="{00000000-0010-0000-0C00-00000D000000}" name="Student (%)"/>
    <tableColumn id="14" xr3:uid="{00000000-0010-0000-0C00-00000E000000}" name="'Other' (%)"/>
    <tableColumn id="15" xr3:uid="{00000000-0010-0000-0C00-00000F000000}" name="Small sample size cells [note 22]"/>
  </tableColumns>
  <tableStyleInfo name="none"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2_6b" displayName="table_2_6b" ref="A22:O32" totalsRowShown="0">
  <tableColumns count="15">
    <tableColumn id="1" xr3:uid="{00000000-0010-0000-0D00-000001000000}" name="Rolling monthly quarter [note 3]"/>
    <tableColumn id="2" xr3:uid="{00000000-0010-0000-0D00-000002000000}" name="Males aged 16 to 64 economically inactive"/>
    <tableColumn id="3" xr3:uid="{00000000-0010-0000-0D00-000003000000}" name="Males who want job"/>
    <tableColumn id="4" xr3:uid="{00000000-0010-0000-0D00-000004000000}" name="Males who do not want job"/>
    <tableColumn id="5" xr3:uid="{00000000-0010-0000-0D00-000005000000}" name="Long-term sick males who do not want job"/>
    <tableColumn id="6" xr3:uid="{00000000-0010-0000-0D00-000006000000}" name="Family and home care males who do not want job"/>
    <tableColumn id="7" xr3:uid="{00000000-0010-0000-0D00-000007000000}" name="Retired males who do not want job"/>
    <tableColumn id="8" xr3:uid="{00000000-0010-0000-0D00-000008000000}" name="Male students who do not want job"/>
    <tableColumn id="9" xr3:uid="{00000000-0010-0000-0D00-000009000000}" name="'Other' males who do not want job"/>
    <tableColumn id="10" xr3:uid="{00000000-0010-0000-0D00-00000A000000}" name="Male long-term sick (%)"/>
    <tableColumn id="11" xr3:uid="{00000000-0010-0000-0D00-00000B000000}" name="Male family and home care (%)"/>
    <tableColumn id="12" xr3:uid="{00000000-0010-0000-0D00-00000C000000}" name="Retired males (%)"/>
    <tableColumn id="13" xr3:uid="{00000000-0010-0000-0D00-00000D000000}" name="Student males (%)"/>
    <tableColumn id="14" xr3:uid="{00000000-0010-0000-0D00-00000E000000}" name="Males 'other' (%)"/>
    <tableColumn id="15" xr3:uid="{00000000-0010-0000-0D00-00000F000000}" name="Small sample size cells [note 22]"/>
  </tableColumns>
  <tableStyleInfo name="none"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2_6c" displayName="table_2_6c" ref="A35:O45" totalsRowShown="0">
  <tableColumns count="15">
    <tableColumn id="1" xr3:uid="{00000000-0010-0000-0E00-000001000000}" name="Rolling monthly quarter [note 3]"/>
    <tableColumn id="2" xr3:uid="{00000000-0010-0000-0E00-000002000000}" name="Females aged 16 to 64 economically inactive"/>
    <tableColumn id="3" xr3:uid="{00000000-0010-0000-0E00-000003000000}" name="Females who want job"/>
    <tableColumn id="4" xr3:uid="{00000000-0010-0000-0E00-000004000000}" name="Females who do not want job"/>
    <tableColumn id="5" xr3:uid="{00000000-0010-0000-0E00-000005000000}" name="Long-term sick females who do not want job"/>
    <tableColumn id="6" xr3:uid="{00000000-0010-0000-0E00-000006000000}" name="Family and home care females who do not want job"/>
    <tableColumn id="7" xr3:uid="{00000000-0010-0000-0E00-000007000000}" name="Retired females who do not want job"/>
    <tableColumn id="8" xr3:uid="{00000000-0010-0000-0E00-000008000000}" name="Female students who do not want job"/>
    <tableColumn id="9" xr3:uid="{00000000-0010-0000-0E00-000009000000}" name="'Other' females who do not want job"/>
    <tableColumn id="10" xr3:uid="{00000000-0010-0000-0E00-00000A000000}" name="Females long-term sick (%)"/>
    <tableColumn id="11" xr3:uid="{00000000-0010-0000-0E00-00000B000000}" name="Female family and home care (%)"/>
    <tableColumn id="12" xr3:uid="{00000000-0010-0000-0E00-00000C000000}" name="Retired females (%)"/>
    <tableColumn id="13" xr3:uid="{00000000-0010-0000-0E00-00000D000000}" name="Student females (%)"/>
    <tableColumn id="14" xr3:uid="{00000000-0010-0000-0E00-00000E000000}" name="Females 'other' (%)"/>
    <tableColumn id="15" xr3:uid="{00000000-0010-0000-0E00-00000F000000}" name="Small sample size cells [note 22]"/>
  </tableColumns>
  <tableStyleInfo name="none"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2_7a" displayName="table_2_7a" ref="A8:P18" totalsRowShown="0">
  <tableColumns count="16">
    <tableColumn id="1" xr3:uid="{00000000-0010-0000-0F00-000001000000}" name="Rolling monthly quarter [note 3]"/>
    <tableColumn id="2" xr3:uid="{00000000-0010-0000-0F00-000002000000}" name="Aged 16 and over total economically inactive"/>
    <tableColumn id="3" xr3:uid="{00000000-0010-0000-0F00-000003000000}" name="Aged 16 to 64 total economically inactive"/>
    <tableColumn id="4" xr3:uid="{00000000-0010-0000-0F00-000004000000}" name="Aged 16 to 24 total economically inactive"/>
    <tableColumn id="5" xr3:uid="{00000000-0010-0000-0F00-000005000000}" name="Aged 25 to 34 total economically inactive"/>
    <tableColumn id="6" xr3:uid="{00000000-0010-0000-0F00-000006000000}" name="Aged 35 to 49 total economically inactive"/>
    <tableColumn id="7" xr3:uid="{00000000-0010-0000-0F00-000007000000}" name="Aged 50 to 64 total economically inactive"/>
    <tableColumn id="8" xr3:uid="{00000000-0010-0000-0F00-000008000000}" name="Aged 65 and over total economically inactive"/>
    <tableColumn id="9" xr3:uid="{00000000-0010-0000-0F00-000009000000}" name="Aged 16 and over economic inactivity rate (%)"/>
    <tableColumn id="10" xr3:uid="{00000000-0010-0000-0F00-00000A000000}" name="Aged 16 to 64 economic inactivity rate (%)"/>
    <tableColumn id="11" xr3:uid="{00000000-0010-0000-0F00-00000B000000}" name="Aged 16 to 24 economic inactivity rate (%)"/>
    <tableColumn id="12" xr3:uid="{00000000-0010-0000-0F00-00000C000000}" name="Aged 25 to 34 economic inactivity rate (%)"/>
    <tableColumn id="13" xr3:uid="{00000000-0010-0000-0F00-00000D000000}" name="Aged 35 to 49 economic inactivity rate (%)"/>
    <tableColumn id="14" xr3:uid="{00000000-0010-0000-0F00-00000E000000}" name="Aged 50 to 64 economic inactivity rate (%)"/>
    <tableColumn id="15" xr3:uid="{00000000-0010-0000-0F00-00000F000000}" name="Aged 65 and over economic inactivity rate (%)"/>
    <tableColumn id="16" xr3:uid="{00000000-0010-0000-0F00-000010000000}" name="Small sample size cells [note 22]"/>
  </tableColumns>
  <tableStyleInfo name="none"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2_7b" displayName="table_2_7b" ref="A21:P31" totalsRowShown="0">
  <tableColumns count="16">
    <tableColumn id="1" xr3:uid="{00000000-0010-0000-1000-000001000000}" name="Rolling monthly quarter [note 3]"/>
    <tableColumn id="2" xr3:uid="{00000000-0010-0000-1000-000002000000}" name="Aged 16 and over economically inactive males"/>
    <tableColumn id="3" xr3:uid="{00000000-0010-0000-1000-000003000000}" name="Aged 16 to 64 economically inactive males"/>
    <tableColumn id="4" xr3:uid="{00000000-0010-0000-1000-000004000000}" name="Aged 16 to 24 economically inactive males"/>
    <tableColumn id="5" xr3:uid="{00000000-0010-0000-1000-000005000000}" name="Aged 25 to 34 economically inactive males"/>
    <tableColumn id="6" xr3:uid="{00000000-0010-0000-1000-000006000000}" name="Aged 35 to 49 economically inactive males"/>
    <tableColumn id="7" xr3:uid="{00000000-0010-0000-1000-000007000000}" name="Aged 50 to 64 economically inactive males"/>
    <tableColumn id="8" xr3:uid="{00000000-0010-0000-1000-000008000000}" name="Aged 65 and over economically inactive males"/>
    <tableColumn id="9" xr3:uid="{00000000-0010-0000-1000-000009000000}" name="Aged 16 and over male economic inactivity rate (%)"/>
    <tableColumn id="10" xr3:uid="{00000000-0010-0000-1000-00000A000000}" name="Aged 16 to 64 male economic inactivity rate (%)"/>
    <tableColumn id="11" xr3:uid="{00000000-0010-0000-1000-00000B000000}" name="Aged 16 to 24 male economic inactivity rate (%)"/>
    <tableColumn id="12" xr3:uid="{00000000-0010-0000-1000-00000C000000}" name="Aged 25 to 34 male economic inactivity rate (%)"/>
    <tableColumn id="13" xr3:uid="{00000000-0010-0000-1000-00000D000000}" name="Aged 35 to 49 male economic inactivity rate (%)"/>
    <tableColumn id="14" xr3:uid="{00000000-0010-0000-1000-00000E000000}" name="Aged 50 to 64 male economic inactivity rate (%)"/>
    <tableColumn id="15" xr3:uid="{00000000-0010-0000-1000-00000F000000}" name="Aged 65 and over male economic inactivity rate (%)"/>
    <tableColumn id="16" xr3:uid="{00000000-0010-0000-1000-000010000000}" name="Small sample size cells [note 22]"/>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8458ED7-16B8-43D2-8D89-3FD9A1696404}" name="lmsa" displayName="lmsa" ref="A7:AC18" totalsRowShown="0">
  <tableColumns count="29">
    <tableColumn id="1" xr3:uid="{DB692C78-FB7A-452F-AC8C-29F562F9D327}" name="Rolling monthly quarter [note 3]"/>
    <tableColumn id="2" xr3:uid="{B96561BA-EED7-458F-90F4-A208CDBBFE61}" name="Age 16 and over population [note 4]"/>
    <tableColumn id="3" xr3:uid="{31E4C302-5F0B-4A11-A2D9-BD163E4D99FC}" name="Total economically active [note 7]"/>
    <tableColumn id="4" xr3:uid="{188814A4-5FA8-4699-981A-24AA98EEB74A}" name="Total in employment [note 5]"/>
    <tableColumn id="5" xr3:uid="{D77756F2-59FF-4AF1-9BE3-632FE47BE0FE}" name="Unemployed [note 6]"/>
    <tableColumn id="6" xr3:uid="{6FE915DA-4DEF-4B97-B5E4-CDFC09F34BCF}" name="Economically inactive [note 8]"/>
    <tableColumn id="7" xr3:uid="{4B7A205F-FFF9-4ABE-B0FB-00864E14A140}" name="Activity rate [note 9] (%)"/>
    <tableColumn id="8" xr3:uid="{C04DDCB1-8517-4AE8-BF81-DF6CDA7222B2}" name="Employment rate [note 10] (%)"/>
    <tableColumn id="9" xr3:uid="{5AB21325-D201-472A-8AB6-2FC02A5CBFF1}" name="Unemployment rate [note 11] (%)"/>
    <tableColumn id="10" xr3:uid="{47100FAE-2A90-46E1-ABC4-7346A04AEDEF}" name="Inactivity rate [note 12] (%)"/>
    <tableColumn id="11" xr3:uid="{B4028324-7429-4B88-ACDB-9381B3A5BBE8}" name="Male population Age 16 and over [note 4]"/>
    <tableColumn id="12" xr3:uid="{CDFB1E3C-6D4E-47C5-9934-75EAB86EE584}" name="Males economically active [note 7]"/>
    <tableColumn id="13" xr3:uid="{80FA578A-2A86-4A25-B141-29023E1BB38E}" name="Males in employment [note 5]"/>
    <tableColumn id="14" xr3:uid="{BE8D127E-5F6F-4DF3-89B0-712732F2215E}" name="Males unemployed [note 6]"/>
    <tableColumn id="15" xr3:uid="{A35998D7-7D86-45B2-98AB-F43970D026E8}" name="Males economically inactive [note 8]"/>
    <tableColumn id="16" xr3:uid="{E0CCADCC-F11B-47F4-A818-EB8AEE8B6DD2}" name="Male activity rate [note 9] (%)"/>
    <tableColumn id="17" xr3:uid="{0F056F01-A083-4BF7-900D-D9ECEE2EC294}" name="Male employment rate [note 10] (%)"/>
    <tableColumn id="18" xr3:uid="{75D7C20A-61A7-4002-8996-F36CDEC81030}" name="Male unemployment rate [note 11] (%)"/>
    <tableColumn id="19" xr3:uid="{981C3EDE-F655-4AA6-92B3-58609FD5927C}" name="Male inactivity rate [note 12] (%)"/>
    <tableColumn id="20" xr3:uid="{BA2F41F8-6E01-42D2-9D54-060EC8D5410C}" name="Female population Age 16 and over [note 4]"/>
    <tableColumn id="21" xr3:uid="{E6F32FF2-5C01-4465-8873-4D87BAEEE85E}" name="Females economically active [note 7]"/>
    <tableColumn id="22" xr3:uid="{1B108A8D-42F2-4C29-BEEF-9B6E1E8BCCD2}" name="Females in employment [note 5]"/>
    <tableColumn id="23" xr3:uid="{FFA4DF60-C0EC-4D68-9463-86B8DBA9A040}" name="Females unemployed [note 6]"/>
    <tableColumn id="24" xr3:uid="{335CDF10-8267-467F-B686-A604F99C2420}" name="Females economically inactive [note 8]"/>
    <tableColumn id="25" xr3:uid="{BD4D031C-2E18-4240-8E24-A268BE5DF5DE}" name="Female activity rate [note 9] (%)"/>
    <tableColumn id="26" xr3:uid="{668885DE-6389-4281-9467-251B9A60C102}" name="Female employment rate [note 10] (%)"/>
    <tableColumn id="27" xr3:uid="{D441E152-C221-40DF-A693-3BBD6E83BD76}" name="Female unemployment rate [note 11] (%)"/>
    <tableColumn id="28" xr3:uid="{C43E878E-2500-479F-B6EB-98D727B01519}" name="Female inactivity rate [note 12] (%)"/>
    <tableColumn id="29" xr3:uid="{BC331BFD-262D-4679-9104-44D1663D0E4A}" name="Small sample size cells [note 22]"/>
  </tableColumns>
  <tableStyleInfo name="none"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2_7c" displayName="table_2_7c" ref="A34:P44" totalsRowShown="0">
  <tableColumns count="16">
    <tableColumn id="1" xr3:uid="{00000000-0010-0000-1100-000001000000}" name="Rolling monthly quarter [note 3]"/>
    <tableColumn id="2" xr3:uid="{00000000-0010-0000-1100-000002000000}" name="Aged 16 and over economically inactive females"/>
    <tableColumn id="3" xr3:uid="{00000000-0010-0000-1100-000003000000}" name="Aged 16 to 64 economically inactive females"/>
    <tableColumn id="4" xr3:uid="{00000000-0010-0000-1100-000004000000}" name="Aged 16 to 24 economically inactive females"/>
    <tableColumn id="5" xr3:uid="{00000000-0010-0000-1100-000005000000}" name="Aged 25 to 34 economically inactive females"/>
    <tableColumn id="6" xr3:uid="{00000000-0010-0000-1100-000006000000}" name="Aged 35 to 49 economically inactive females"/>
    <tableColumn id="7" xr3:uid="{00000000-0010-0000-1100-000007000000}" name="Aged 50 to 64 economically inactive females"/>
    <tableColumn id="8" xr3:uid="{00000000-0010-0000-1100-000008000000}" name="Aged 65 and over economically inactive females"/>
    <tableColumn id="9" xr3:uid="{00000000-0010-0000-1100-000009000000}" name="Aged 16 and over female economic inactivity rate (%)"/>
    <tableColumn id="10" xr3:uid="{00000000-0010-0000-1100-00000A000000}" name="Aged 16 to 64 female economic inactivity rate (%)"/>
    <tableColumn id="11" xr3:uid="{00000000-0010-0000-1100-00000B000000}" name="Aged 16 to 24 female economic inactivity rate (%)"/>
    <tableColumn id="12" xr3:uid="{00000000-0010-0000-1100-00000C000000}" name="Aged 25 to 34 female economic inactivity rate (%)"/>
    <tableColumn id="13" xr3:uid="{00000000-0010-0000-1100-00000D000000}" name="Aged 35 to 49 female economic inactivity rate (%)"/>
    <tableColumn id="14" xr3:uid="{00000000-0010-0000-1100-00000E000000}" name="Aged 50 to 64 female economic inactivity rate (%)"/>
    <tableColumn id="15" xr3:uid="{00000000-0010-0000-1100-00000F000000}" name="Aged 65 and over female economic inactivity rate (%)"/>
    <tableColumn id="16" xr3:uid="{00000000-0010-0000-1100-000010000000}" name="Small sample size cells [note 22]"/>
  </tableColumns>
  <tableStyleInfo name="none"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2_8a" displayName="table_2_8a" ref="A9:K19" totalsRowShown="0">
  <tableColumns count="11">
    <tableColumn id="1" xr3:uid="{00000000-0010-0000-1200-000001000000}" name="Rolling monthly quarter [note 3]"/>
    <tableColumn id="2" xr3:uid="{00000000-0010-0000-1200-000002000000}" name="Total aged 16 and over in employment"/>
    <tableColumn id="3" xr3:uid="{00000000-0010-0000-1200-000003000000}" name="Employees [note 13]"/>
    <tableColumn id="4" xr3:uid="{00000000-0010-0000-1200-000004000000}" name="Self Employed [note 13]"/>
    <tableColumn id="5" xr3:uid="{00000000-0010-0000-1200-000005000000}" name="Other"/>
    <tableColumn id="6" xr3:uid="{00000000-0010-0000-1200-000006000000}" name="Full-time worker [note 15]"/>
    <tableColumn id="7" xr3:uid="{00000000-0010-0000-1200-000007000000}" name="Part-time worker [note 15]"/>
    <tableColumn id="8" xr3:uid="{00000000-0010-0000-1200-000008000000}" name="Workers with second jobs"/>
    <tableColumn id="9" xr3:uid="{00000000-0010-0000-1200-000009000000}" name="Temporary employees [note 16]"/>
    <tableColumn id="10" xr3:uid="{00000000-0010-0000-1200-00000A000000}" name="Temporary employees [note 16] as percentage of all employees (%)"/>
    <tableColumn id="11" xr3:uid="{00000000-0010-0000-1200-00000B000000}" name="Small sample size cells [note 22]"/>
  </tableColumns>
  <tableStyleInfo name="none"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2_8b" displayName="table_2_8b" ref="A22:K32" totalsRowShown="0">
  <tableColumns count="11">
    <tableColumn id="1" xr3:uid="{00000000-0010-0000-1300-000001000000}" name="Rolling monthly quarter [note 3]"/>
    <tableColumn id="2" xr3:uid="{00000000-0010-0000-1300-000002000000}" name="Males aged 16 and over in employment"/>
    <tableColumn id="3" xr3:uid="{00000000-0010-0000-1300-000003000000}" name="Male employees [note 13]"/>
    <tableColumn id="4" xr3:uid="{00000000-0010-0000-1300-000004000000}" name="Male self employed [note 13]"/>
    <tableColumn id="5" xr3:uid="{00000000-0010-0000-1300-000005000000}" name=" Male 'Other'"/>
    <tableColumn id="6" xr3:uid="{00000000-0010-0000-1300-000006000000}" name="Male full-time worker [note 15]"/>
    <tableColumn id="7" xr3:uid="{00000000-0010-0000-1300-000007000000}" name="Male part-time worker [note 15]"/>
    <tableColumn id="8" xr3:uid="{00000000-0010-0000-1300-000008000000}" name="Male workers with second jobs"/>
    <tableColumn id="9" xr3:uid="{00000000-0010-0000-1300-000009000000}" name="Male temporary employees [note 16]"/>
    <tableColumn id="10" xr3:uid="{00000000-0010-0000-1300-00000A000000}" name="Male temporary employees [note 16] as percentage of all employees (%)"/>
    <tableColumn id="11" xr3:uid="{00000000-0010-0000-1300-00000B000000}" name="Small sample size cells [note 22]"/>
  </tableColumns>
  <tableStyleInfo name="none"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2_8c" displayName="table_2_8c" ref="A35:K45" totalsRowShown="0">
  <tableColumns count="11">
    <tableColumn id="1" xr3:uid="{00000000-0010-0000-1400-000001000000}" name="Rolling monthly quarter [note 3]"/>
    <tableColumn id="2" xr3:uid="{00000000-0010-0000-1400-000002000000}" name="Females aged 16 and over in employment"/>
    <tableColumn id="3" xr3:uid="{00000000-0010-0000-1400-000003000000}" name="Female employees [note 13]"/>
    <tableColumn id="4" xr3:uid="{00000000-0010-0000-1400-000004000000}" name="Females self employed [note 13]"/>
    <tableColumn id="5" xr3:uid="{00000000-0010-0000-1400-000005000000}" name="Female 'Other'"/>
    <tableColumn id="6" xr3:uid="{00000000-0010-0000-1400-000006000000}" name="Female full-time worker [note 15]"/>
    <tableColumn id="7" xr3:uid="{00000000-0010-0000-1400-000007000000}" name="Female part-time worker [note 15]"/>
    <tableColumn id="8" xr3:uid="{00000000-0010-0000-1400-000008000000}" name="Female workers with second jobs"/>
    <tableColumn id="9" xr3:uid="{00000000-0010-0000-1400-000009000000}" name="Female temporary employees [note 16]"/>
    <tableColumn id="10" xr3:uid="{00000000-0010-0000-1400-00000A000000}" name="Female temporary employees [note 16] as percentage of all employees (%)"/>
    <tableColumn id="11" xr3:uid="{00000000-0010-0000-1400-00000B000000}" name="Small sample size cells [note 22]"/>
  </tableColumns>
  <tableStyleInfo name="none"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2_9a" displayName="table_2_9a" ref="A8:G18" totalsRowShown="0">
  <tableColumns count="7">
    <tableColumn id="1" xr3:uid="{00000000-0010-0000-1500-000001000000}" name="Rolling monthly quarter [note 3]"/>
    <tableColumn id="2" xr3:uid="{00000000-0010-0000-1500-000002000000}" name="Total weekly hours (millions)"/>
    <tableColumn id="3" xr3:uid="{00000000-0010-0000-1500-000003000000}" name="Total average hours"/>
    <tableColumn id="4" xr3:uid="{00000000-0010-0000-1500-000004000000}" name="Full-time average hours (in main job) [note 15]"/>
    <tableColumn id="5" xr3:uid="{00000000-0010-0000-1500-000005000000}" name="Part-time average hours (in main job) [note 15]"/>
    <tableColumn id="6" xr3:uid="{00000000-0010-0000-1500-000006000000}" name="Average hours of workers with second jobs"/>
    <tableColumn id="7" xr3:uid="{00000000-0010-0000-1500-000007000000}" name="Small sample size cells [note 22]"/>
  </tableColumns>
  <tableStyleInfo name="none"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2_9b" displayName="table_2_9b" ref="A21:G31" totalsRowShown="0">
  <tableColumns count="7">
    <tableColumn id="1" xr3:uid="{00000000-0010-0000-1600-000001000000}" name="Rolling monthly quarter [note 3]"/>
    <tableColumn id="2" xr3:uid="{00000000-0010-0000-1600-000002000000}" name="Total weekly hours for males (millions)"/>
    <tableColumn id="3" xr3:uid="{00000000-0010-0000-1600-000003000000}" name="Total average hours for males"/>
    <tableColumn id="4" xr3:uid="{00000000-0010-0000-1600-000004000000}" name="Full-time average hours for males (in main job) [note 15]"/>
    <tableColumn id="5" xr3:uid="{00000000-0010-0000-1600-000005000000}" name="Part-time average hours for males (in main job) [note 15]"/>
    <tableColumn id="6" xr3:uid="{00000000-0010-0000-1600-000006000000}" name="Average hours of male workers with second jobs"/>
    <tableColumn id="7" xr3:uid="{00000000-0010-0000-1600-000007000000}" name="Small sample size cells [note 22]"/>
  </tableColumns>
  <tableStyleInfo name="none"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2_9c" displayName="table_2_9c" ref="A34:G44" totalsRowShown="0">
  <tableColumns count="7">
    <tableColumn id="1" xr3:uid="{00000000-0010-0000-1700-000001000000}" name="Rolling monthly quarter [note 3]"/>
    <tableColumn id="2" xr3:uid="{00000000-0010-0000-1700-000002000000}" name="Total weekly hours for females (millions)"/>
    <tableColumn id="3" xr3:uid="{00000000-0010-0000-1700-000003000000}" name="Total average hours for females"/>
    <tableColumn id="4" xr3:uid="{00000000-0010-0000-1700-000004000000}" name="Full-time average hours for females (in main job) [note 15]"/>
    <tableColumn id="5" xr3:uid="{00000000-0010-0000-1700-000005000000}" name="Part-time average hours for females (in main job) [note 15]"/>
    <tableColumn id="6" xr3:uid="{00000000-0010-0000-1700-000006000000}" name="Average hours of female workers with second jobs"/>
    <tableColumn id="7" xr3:uid="{00000000-0010-0000-1700-000007000000}" name="Small sample size cells [note 22]"/>
  </tableColumns>
  <tableStyleInfo name="none"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2_10a" displayName="table_2_10a" ref="A8:P18" totalsRowShown="0">
  <tableColumns count="16">
    <tableColumn id="1" xr3:uid="{00000000-0010-0000-1800-000001000000}" name="Rolling monthly quarter [note 3]"/>
    <tableColumn id="2" xr3:uid="{00000000-0010-0000-1800-000002000000}" name="Aged 16 and over total employed"/>
    <tableColumn id="3" xr3:uid="{00000000-0010-0000-1800-000003000000}" name="Aged 16 to 64 total employed"/>
    <tableColumn id="4" xr3:uid="{00000000-0010-0000-1800-000004000000}" name="Aged 16 to 24 total employed"/>
    <tableColumn id="5" xr3:uid="{00000000-0010-0000-1800-000005000000}" name="Aged 25 to 34 total employed"/>
    <tableColumn id="6" xr3:uid="{00000000-0010-0000-1800-000006000000}" name="Aged 35 to 49 total employed"/>
    <tableColumn id="7" xr3:uid="{00000000-0010-0000-1800-000007000000}" name="Aged 50 to 64 total employed"/>
    <tableColumn id="8" xr3:uid="{00000000-0010-0000-1800-000008000000}" name="Aged 65 and over total employed"/>
    <tableColumn id="9" xr3:uid="{00000000-0010-0000-1800-000009000000}" name="Aged 16 and over employment rate (%)"/>
    <tableColumn id="10" xr3:uid="{00000000-0010-0000-1800-00000A000000}" name="Aged 16 to 64 employment rate (%)"/>
    <tableColumn id="11" xr3:uid="{00000000-0010-0000-1800-00000B000000}" name="Aged 16 to 24 employment rate (%)"/>
    <tableColumn id="12" xr3:uid="{00000000-0010-0000-1800-00000C000000}" name="Aged 25 to 34 employment rate (%)"/>
    <tableColumn id="13" xr3:uid="{00000000-0010-0000-1800-00000D000000}" name="Aged 35 to 49 employment rate (%)"/>
    <tableColumn id="14" xr3:uid="{00000000-0010-0000-1800-00000E000000}" name="Aged 50 to 64 employment rate (%)"/>
    <tableColumn id="15" xr3:uid="{00000000-0010-0000-1800-00000F000000}" name="Aged 65 and over employment rate (%)"/>
    <tableColumn id="16" xr3:uid="{00000000-0010-0000-1800-000010000000}" name="Small sample size cells [note 22]"/>
  </tableColumns>
  <tableStyleInfo name="none"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2_10b" displayName="table_2_10b" ref="A21:P31" totalsRowShown="0">
  <tableColumns count="16">
    <tableColumn id="1" xr3:uid="{00000000-0010-0000-1900-000001000000}" name="Rolling monthly quarter [note 3]"/>
    <tableColumn id="2" xr3:uid="{00000000-0010-0000-1900-000002000000}" name="Males aged 16 and over total employed"/>
    <tableColumn id="3" xr3:uid="{00000000-0010-0000-1900-000003000000}" name="Males aged 16 to 64 total employed"/>
    <tableColumn id="4" xr3:uid="{00000000-0010-0000-1900-000004000000}" name="Males aged 16 to 24 total employed"/>
    <tableColumn id="5" xr3:uid="{00000000-0010-0000-1900-000005000000}" name="Males aged 25 to 34 total employed"/>
    <tableColumn id="6" xr3:uid="{00000000-0010-0000-1900-000006000000}" name="Males aged 35 to 49 total employed"/>
    <tableColumn id="7" xr3:uid="{00000000-0010-0000-1900-000007000000}" name="Males aged 50 to 64 total employed"/>
    <tableColumn id="8" xr3:uid="{00000000-0010-0000-1900-000008000000}" name="Males aged 65 and over total employed"/>
    <tableColumn id="9" xr3:uid="{00000000-0010-0000-1900-000009000000}" name="Males aged 16 and over employment rate (%)"/>
    <tableColumn id="10" xr3:uid="{00000000-0010-0000-1900-00000A000000}" name="Males aged 16 to 64 employment rate (%)"/>
    <tableColumn id="11" xr3:uid="{00000000-0010-0000-1900-00000B000000}" name="Males aged 16 to 24 employment rate (%)"/>
    <tableColumn id="12" xr3:uid="{00000000-0010-0000-1900-00000C000000}" name="Males aged 25 to 34 employment rate (%)"/>
    <tableColumn id="13" xr3:uid="{00000000-0010-0000-1900-00000D000000}" name="Males aged 35 to 49 employment rate (%)"/>
    <tableColumn id="14" xr3:uid="{00000000-0010-0000-1900-00000E000000}" name="Males aged 50 to 64 employment rate (%)"/>
    <tableColumn id="15" xr3:uid="{00000000-0010-0000-1900-00000F000000}" name="Males aged 65 and over employment rate (%)"/>
    <tableColumn id="16" xr3:uid="{00000000-0010-0000-1900-000010000000}" name="Small sample size cells [note 22]"/>
  </tableColumns>
  <tableStyleInfo name="none"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2_10c" displayName="table_2_10c" ref="A34:P44" totalsRowShown="0">
  <tableColumns count="16">
    <tableColumn id="1" xr3:uid="{00000000-0010-0000-1A00-000001000000}" name="Rolling monthly quarter [note 3]"/>
    <tableColumn id="2" xr3:uid="{00000000-0010-0000-1A00-000002000000}" name="Females aged 16 and over total employed"/>
    <tableColumn id="3" xr3:uid="{00000000-0010-0000-1A00-000003000000}" name="Females aged 16 to 64 total employed"/>
    <tableColumn id="4" xr3:uid="{00000000-0010-0000-1A00-000004000000}" name="Females aged 16 to 24 total employed"/>
    <tableColumn id="5" xr3:uid="{00000000-0010-0000-1A00-000005000000}" name="Females aged 25 to 34 total employed"/>
    <tableColumn id="6" xr3:uid="{00000000-0010-0000-1A00-000006000000}" name="Females aged 35 to 49 total employed"/>
    <tableColumn id="7" xr3:uid="{00000000-0010-0000-1A00-000007000000}" name="Females aged 50 to 64 total employed"/>
    <tableColumn id="8" xr3:uid="{00000000-0010-0000-1A00-000008000000}" name="Females aged 65 and over total employed"/>
    <tableColumn id="9" xr3:uid="{00000000-0010-0000-1A00-000009000000}" name="Females aged 16 and over employment rate (%)"/>
    <tableColumn id="10" xr3:uid="{00000000-0010-0000-1A00-00000A000000}" name="Females aged 16 to 64 employment rate (%)"/>
    <tableColumn id="11" xr3:uid="{00000000-0010-0000-1A00-00000B000000}" name="Females aged 16 to 24 employment rate (%)"/>
    <tableColumn id="12" xr3:uid="{00000000-0010-0000-1A00-00000C000000}" name="Females aged 25 to 34 employment rate (%)"/>
    <tableColumn id="13" xr3:uid="{00000000-0010-0000-1A00-00000D000000}" name="Females aged 35 to 49 employment rate (%)"/>
    <tableColumn id="14" xr3:uid="{00000000-0010-0000-1A00-00000E000000}" name="Females aged 50 to 64 employment rate (%)"/>
    <tableColumn id="15" xr3:uid="{00000000-0010-0000-1A00-00000F000000}" name="Females aged 65 and over employment rate (%)"/>
    <tableColumn id="16" xr3:uid="{00000000-0010-0000-1A00-000010000000}" name="Small sample size cells [note 22]"/>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FD6CF1D-D8D5-4498-B727-1FB26D4E7AC6}" name="lmsb" displayName="lmsb" ref="A21:AC32" totalsRowShown="0">
  <tableColumns count="29">
    <tableColumn id="1" xr3:uid="{66705CF9-1F15-4B1C-A17F-C942854C3FCD}" name="Rolling monthly quarter [note 3]"/>
    <tableColumn id="2" xr3:uid="{F62A6BF7-C17A-4D5B-95D6-F86AAED5BAFF}" name="Aged 16 to 64 population [note 4]"/>
    <tableColumn id="3" xr3:uid="{2BD6575D-75F9-4BA5-A474-B55CA7FA4069}" name="Total economically active [note 7]"/>
    <tableColumn id="4" xr3:uid="{07BA60B3-12FF-41C8-B724-21B9C221616A}" name="Total in employment [note 5]"/>
    <tableColumn id="5" xr3:uid="{F2D13EB9-C4D7-480D-B2CA-AF5BA8EDFE34}" name="Unemployed [note 6]"/>
    <tableColumn id="6" xr3:uid="{73889ADF-A9D7-4135-8710-35A36B671493}" name="Economically inactive [note 8]"/>
    <tableColumn id="7" xr3:uid="{8456D3F8-654F-46C5-95FD-C76ADA275D08}" name="Activity rate [note 9] (%)"/>
    <tableColumn id="8" xr3:uid="{4613E863-5196-4F1D-9FD4-6C6A1449D8AF}" name="Employment rate [note 10] (%)"/>
    <tableColumn id="9" xr3:uid="{C65840E7-4A9D-4EA4-B03B-04AFC68306B1}" name="Unemployment rate [note 11] (%)"/>
    <tableColumn id="10" xr3:uid="{C4A73DF5-AE69-4273-B6E9-D6914374F018}" name="Inactivity rate [note 12] (%)"/>
    <tableColumn id="11" xr3:uid="{533C7667-8996-438A-9294-0253A458E25E}" name="Male population Age 16 and over [note 4]"/>
    <tableColumn id="12" xr3:uid="{FF2AA1B9-509F-4608-A284-9E175F45D244}" name="Males economically active [note 7]"/>
    <tableColumn id="13" xr3:uid="{5ADC3A09-2D90-44B0-B922-268F0D4D6762}" name="Males in employment [note 5]"/>
    <tableColumn id="14" xr3:uid="{035DE7CE-39C0-4B8A-9E89-B28A4576D926}" name="Males unemployed [note 6]"/>
    <tableColumn id="15" xr3:uid="{A174A69B-A805-4C34-8F31-53BD78DBD69C}" name="Males economically inactive [note 8]"/>
    <tableColumn id="16" xr3:uid="{66BB9DEB-B264-43B7-BFC8-62B45A4C6416}" name="Male activity rate [note 9] (%)"/>
    <tableColumn id="17" xr3:uid="{9722C572-0EF3-4AEA-AAE0-A70F281F7D40}" name="Male employment rate [note 10] (%)"/>
    <tableColumn id="18" xr3:uid="{4694B107-EB48-4A8D-AE05-53BDDB400896}" name="Male unemployment rate [note 11] (%)"/>
    <tableColumn id="19" xr3:uid="{A2EC18A7-B681-46F1-9F99-E77112399CA9}" name="Male inactivity rate [note 12] (%)"/>
    <tableColumn id="20" xr3:uid="{B15AB2DE-6696-4647-A9D0-47F8D6EA0304}" name="Female population Age 16 and over [note 4]"/>
    <tableColumn id="21" xr3:uid="{48B8D321-740D-4C8C-8A1C-1EF36AE0BB2B}" name="Females economically active [note 7]"/>
    <tableColumn id="22" xr3:uid="{4E585CE9-7EFF-4511-AFB8-26A5AB645EDF}" name="Females in employment [note 5]"/>
    <tableColumn id="23" xr3:uid="{E3167E55-C625-4C30-8790-491AA68120B8}" name="Females unemployed [note 6]"/>
    <tableColumn id="24" xr3:uid="{7EE1C95F-833F-492F-BCC9-1BD6F2219F84}" name="Females economically inactive [note 8]"/>
    <tableColumn id="25" xr3:uid="{4B999DAF-F09D-4A41-A4AF-DF545D24B745}" name="Female activity rate [note 9] (%)"/>
    <tableColumn id="26" xr3:uid="{75874AE9-5364-42F9-9432-31ED966BCC1B}" name="Female employment rate [note 10] (%)"/>
    <tableColumn id="27" xr3:uid="{88FA8462-12A6-4F12-B6A7-44B80394595E}" name="Female unemployment rate [note 11] (%)"/>
    <tableColumn id="28" xr3:uid="{CE3A2065-E2E7-4DCF-9688-0FF15D34316A}" name="Female inactivity rate [note 12] (%)"/>
    <tableColumn id="29" xr3:uid="{F886DCB2-266E-4298-BDDA-48085E3FA794}" name="Small sample size cells [note 22]"/>
  </tableColumns>
  <tableStyleInfo name="none"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2_11" displayName="table_2_11" ref="A7:N17" totalsRowShown="0">
  <tableColumns count="14">
    <tableColumn id="1" xr3:uid="{00000000-0010-0000-1B00-000001000000}" name="Rolling monthly quarter [note 3]"/>
    <tableColumn id="2" xr3:uid="{00000000-0010-0000-1B00-000002000000}" name="Aged 16 and over total unemployed"/>
    <tableColumn id="3" xr3:uid="{00000000-0010-0000-1B00-000003000000}" name="Aged 16 to 24 total unemployed"/>
    <tableColumn id="4" xr3:uid="{00000000-0010-0000-1B00-000004000000}" name="Aged 25 to 34 total unemployed"/>
    <tableColumn id="5" xr3:uid="{00000000-0010-0000-1B00-000005000000}" name="Aged 35 to 49 total unemployed"/>
    <tableColumn id="6" xr3:uid="{00000000-0010-0000-1B00-000006000000}" name="Aged 50 to 64 total unemployed"/>
    <tableColumn id="7" xr3:uid="{00000000-0010-0000-1B00-000007000000}" name="Aged 65 and over total unemployed"/>
    <tableColumn id="8" xr3:uid="{00000000-0010-0000-1B00-000008000000}" name="Aged 16 and over unemployment rate (%)"/>
    <tableColumn id="9" xr3:uid="{00000000-0010-0000-1B00-000009000000}" name="Aged 16 to 24 unemployment rate (%)"/>
    <tableColumn id="10" xr3:uid="{00000000-0010-0000-1B00-00000A000000}" name="Aged 25 to 34 unemployment rate (%)"/>
    <tableColumn id="11" xr3:uid="{00000000-0010-0000-1B00-00000B000000}" name="Aged 35 to 49 unemployment rate (%)"/>
    <tableColumn id="12" xr3:uid="{00000000-0010-0000-1B00-00000C000000}" name="Aged 50 to 64 unemployment rate (%)"/>
    <tableColumn id="13" xr3:uid="{00000000-0010-0000-1B00-00000D000000}" name="Aged 65 and over unemployment rate (%)"/>
    <tableColumn id="14" xr3:uid="{00000000-0010-0000-1B00-00000E000000}" name="Small sample size cells [note 22]"/>
  </tableColumns>
  <tableStyleInfo name="none"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2_12" displayName="table_2_12" ref="A8:H18" totalsRowShown="0">
  <tableColumns count="8">
    <tableColumn id="1" xr3:uid="{00000000-0010-0000-1C00-000001000000}" name="Rolling monthly quarter [note 3]"/>
    <tableColumn id="2" xr3:uid="{00000000-0010-0000-1C00-000002000000}" name="Aged 16 and over total unemployed"/>
    <tableColumn id="3" xr3:uid="{00000000-0010-0000-1C00-000003000000}" name="Up to 6 months unemployed"/>
    <tableColumn id="4" xr3:uid="{00000000-0010-0000-1C00-000004000000}" name="6 to 12 months unemployed"/>
    <tableColumn id="5" xr3:uid="{00000000-0010-0000-1C00-000005000000}" name="Over 12 months unemployed"/>
    <tableColumn id="6" xr3:uid="{00000000-0010-0000-1C00-000006000000}" name="Over 24 months unemployed"/>
    <tableColumn id="7" xr3:uid="{00000000-0010-0000-1C00-000007000000}" name="Long term unemployed as a percentage of total (%)"/>
    <tableColumn id="8" xr3:uid="{00000000-0010-0000-1C00-000008000000}" name="Small sample size cells [note 22]"/>
  </tableColumns>
  <tableStyleInfo name="none"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E4B4E8-7D4C-4454-9AAA-C347ACD2677A}" name="table_2_13" displayName="table_2_13" ref="A7:H22" totalsRowShown="0">
  <tableColumns count="8">
    <tableColumn id="1" xr3:uid="{9D77C451-0BE8-4636-A75D-90E433A36CF5}" name="Region"/>
    <tableColumn id="2" xr3:uid="{6C36E0B3-75B9-4739-A3F0-65A73E36ACE8}" name="Economic inactivity rate"/>
    <tableColumn id="3" xr3:uid="{425C0E89-6EA4-4C99-B7A9-0DB891259C80}" name="Economic inactivity rate annual change"/>
    <tableColumn id="4" xr3:uid="{94871B88-C3E5-4CF4-B338-9A3AC86ABEB7}" name="Employment rate"/>
    <tableColumn id="5" xr3:uid="{26D331B0-EFCF-485B-8D1C-C0C9540FA9E0}" name="Employment rate annual change"/>
    <tableColumn id="6" xr3:uid="{C75F190F-F100-4D36-A27F-040F889F43E5}" name="Unemployment rate"/>
    <tableColumn id="7" xr3:uid="{309EF65F-64E8-43F4-A840-5769DE7E025E}" name="Unemployment rate annual change"/>
    <tableColumn id="8" xr3:uid="{E3ABB198-6485-4836-AE46-0904F866430C}" name="Job density indicator"/>
  </tableColumns>
  <tableStyleInfo name="none"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24D0DDC6-D65D-420B-B343-61417D32A37C}" name="table_2_14" displayName="table_2_14" ref="A6:E18" totalsRowShown="0">
  <tableColumns count="5">
    <tableColumn id="1" xr3:uid="{0C2B37D0-A17B-44AB-AA60-1950339695A9}" name="Region"/>
    <tableColumn id="2" xr3:uid="{BC47318B-5BD7-49F8-8161-0284F71129D0}" name="Employment rate"/>
    <tableColumn id="3" xr3:uid="{7DCD0A61-B8BE-4956-98E9-E8BC96BA3BE3}" name="Employment rate 95% confidence interval"/>
    <tableColumn id="4" xr3:uid="{186D717B-7480-4A68-A97D-DA5F6C6CC84E}" name="Unemployment rate"/>
    <tableColumn id="5" xr3:uid="{DE43A436-FF18-4160-84A9-0A9A05019F62}" name="Unemployment rate 95% confidence interval"/>
  </tableColumns>
  <tableStyleInfo name="none" showFirstColumn="0" showLastColumn="0" showRowStripes="0"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E9DB5252-5DD2-4627-B9C8-CBBEAA4A9FA6}" name="table_2_48" displayName="table_2_48" ref="A6:G11" totalsRowShown="0">
  <tableColumns count="7">
    <tableColumn id="1" xr3:uid="{02F9534A-ACBB-4855-88DB-5B9F622756CD}" name="July-September 2024"/>
    <tableColumn id="2" xr3:uid="{BC05365D-7365-412F-B29F-94AC677180AA}" name="Lower limit"/>
    <tableColumn id="3" xr3:uid="{89C79DA5-2B7B-4245-8FAD-57F8D2A2D5A1}" name="LFS estimate"/>
    <tableColumn id="4" xr3:uid="{3F91B6AC-541C-4A51-A0C7-5A8AC53B321C}" name="Upper limit"/>
    <tableColumn id="5" xr3:uid="{EA04673A-F1C9-40CA-BA39-4EF26BDBFE07}" name="Change in lower limit"/>
    <tableColumn id="6" xr3:uid="{4FD866A0-C1AA-4869-9B59-74F518564234}" name="Change in LFS estimate"/>
    <tableColumn id="7" xr3:uid="{4428DE26-B577-4607-AC80-677E7FB10B50}" name="Change in upper limit"/>
  </tableColumns>
  <tableStyleInfo name="none" showFirstColumn="0" showLastColumn="0" showRowStripes="0"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1BC73E43-4A08-427C-B5FC-510C3CCDBDE3}" name="table_2_49" displayName="table_2_49" ref="A5:H11" totalsRowShown="0">
  <tableColumns count="8">
    <tableColumn id="1" xr3:uid="{7858DE7B-5DE0-493B-9D85-49CCC1BD5058}" name="Labour market status"/>
    <tableColumn id="2" xr3:uid="{000A5363-6EDD-4560-8075-907E43297451}" name="Estimate"/>
    <tableColumn id="3" xr3:uid="{EFE7D0F6-B0CC-4E92-9B83-D38077E425EB}" name="Confidence interval: estimate"/>
    <tableColumn id="4" xr3:uid="{06DBDB66-D084-4356-AAE2-C0C462C972AD}" name="Change over quarter"/>
    <tableColumn id="5" xr3:uid="{A6C2DB37-A123-4EFD-AD98-BAA308D91BDD}" name="Confidence interval: quarterly change"/>
    <tableColumn id="6" xr3:uid="{5EA5A3D1-8A40-4B10-BC66-2CBA7D766390}" name="Change over year"/>
    <tableColumn id="7" xr3:uid="{D80E2300-9CF4-4B12-90D9-3A21C67C578B}" name="Confidence interval: annual change"/>
    <tableColumn id="8" xr3:uid="{CC2B02B4-6BF1-4C8E-9B43-7D31314C63BD}" name="Confidence interval around change"/>
  </tableColumns>
  <tableStyleInfo name="none" showFirstColumn="0" showLastColumn="0" showRowStripes="0"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notes" displayName="notes" ref="A2:B25" totalsRowShown="0">
  <tableColumns count="2">
    <tableColumn id="1" xr3:uid="{00000000-0010-0000-1D00-000001000000}" name="Note reference"/>
    <tableColumn id="2" xr3:uid="{00000000-0010-0000-1D00-000002000000}" name="Note or definition"/>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2a" displayName="table_2_2a" ref="A7:AC18" totalsRowShown="0">
  <tableColumns count="29">
    <tableColumn id="1" xr3:uid="{00000000-0010-0000-0100-000001000000}" name="Rolling monthly quarter [note 3]"/>
    <tableColumn id="2" xr3:uid="{00000000-0010-0000-0100-000002000000}" name="Age 16 and over population [note 4]"/>
    <tableColumn id="3" xr3:uid="{00000000-0010-0000-0100-000003000000}" name="Total economically active [note 7]"/>
    <tableColumn id="4" xr3:uid="{00000000-0010-0000-0100-000004000000}" name="Total in employment [note 5]"/>
    <tableColumn id="5" xr3:uid="{00000000-0010-0000-0100-000005000000}" name="Unemployed [note 6]"/>
    <tableColumn id="6" xr3:uid="{00000000-0010-0000-0100-000006000000}" name="Economically inactive [note 8]"/>
    <tableColumn id="7" xr3:uid="{00000000-0010-0000-0100-000007000000}" name="Activity rate [note 9] (%)"/>
    <tableColumn id="8" xr3:uid="{00000000-0010-0000-0100-000008000000}" name="Employment rate [note 10] (%)"/>
    <tableColumn id="9" xr3:uid="{00000000-0010-0000-0100-000009000000}" name="Unemployment rate [note 11] (%) "/>
    <tableColumn id="10" xr3:uid="{00000000-0010-0000-0100-00000A000000}" name="Inactivity rate [note 12] (%)"/>
    <tableColumn id="11" xr3:uid="{00000000-0010-0000-0100-00000B000000}" name="Male population aged 16 and over [note 4]"/>
    <tableColumn id="12" xr3:uid="{00000000-0010-0000-0100-00000C000000}" name="Males economically active [note 7]"/>
    <tableColumn id="13" xr3:uid="{00000000-0010-0000-0100-00000D000000}" name="Males in employment [note 5]"/>
    <tableColumn id="14" xr3:uid="{00000000-0010-0000-0100-00000E000000}" name="Males unemployed [note 6]"/>
    <tableColumn id="15" xr3:uid="{00000000-0010-0000-0100-00000F000000}" name="Males economically inactive [note 8]"/>
    <tableColumn id="16" xr3:uid="{00000000-0010-0000-0100-000010000000}" name="Male activity rate [note 9] (%)"/>
    <tableColumn id="17" xr3:uid="{00000000-0010-0000-0100-000011000000}" name="Male employment rate [note 10] (%)"/>
    <tableColumn id="18" xr3:uid="{00000000-0010-0000-0100-000012000000}" name="Male unemployment rate [note 11] (%)"/>
    <tableColumn id="19" xr3:uid="{00000000-0010-0000-0100-000013000000}" name="Male inactivity rate [note 12] (%)"/>
    <tableColumn id="20" xr3:uid="{00000000-0010-0000-0100-000014000000}" name="Female population aged 16 and over [note 4]"/>
    <tableColumn id="21" xr3:uid="{00000000-0010-0000-0100-000015000000}" name="Females economically active [note 7]"/>
    <tableColumn id="22" xr3:uid="{00000000-0010-0000-0100-000016000000}" name="Females in employment [note 5]"/>
    <tableColumn id="23" xr3:uid="{00000000-0010-0000-0100-000017000000}" name="Females unemployed [note 6]"/>
    <tableColumn id="24" xr3:uid="{00000000-0010-0000-0100-000018000000}" name="Females economically inactive [note 8]"/>
    <tableColumn id="25" xr3:uid="{00000000-0010-0000-0100-000019000000}" name="Female activity rate [note 9] (%)"/>
    <tableColumn id="26" xr3:uid="{00000000-0010-0000-0100-00001A000000}" name="Female employment rate [note 10] (%)"/>
    <tableColumn id="27" xr3:uid="{00000000-0010-0000-0100-00001B000000}" name="Female unemployment rate [note 11] (%) "/>
    <tableColumn id="28" xr3:uid="{00000000-0010-0000-0100-00001C000000}" name="Female inactivity rate [note 12] (%)"/>
    <tableColumn id="29" xr3:uid="{00000000-0010-0000-0100-00001D000000}" name="Small sample size cells [note 22]"/>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2_2b" displayName="table_2_2b" ref="A21:AC32" totalsRowShown="0">
  <tableColumns count="29">
    <tableColumn id="1" xr3:uid="{00000000-0010-0000-0200-000001000000}" name="Rolling monthly quarter [note 3]"/>
    <tableColumn id="2" xr3:uid="{00000000-0010-0000-0200-000002000000}" name="Aged 16 to 64 population [note 4]"/>
    <tableColumn id="3" xr3:uid="{00000000-0010-0000-0200-000003000000}" name="Total economically active [note 7]"/>
    <tableColumn id="4" xr3:uid="{00000000-0010-0000-0200-000004000000}" name="Total in employment [note 5]"/>
    <tableColumn id="5" xr3:uid="{00000000-0010-0000-0200-000005000000}" name="Unemployed [note 6]"/>
    <tableColumn id="6" xr3:uid="{00000000-0010-0000-0200-000006000000}" name="Economically inactive [note 8]"/>
    <tableColumn id="7" xr3:uid="{00000000-0010-0000-0200-000007000000}" name="Activity rate [note 9] (%)"/>
    <tableColumn id="8" xr3:uid="{00000000-0010-0000-0200-000008000000}" name="Employment rate [note 10] (%)"/>
    <tableColumn id="9" xr3:uid="{00000000-0010-0000-0200-000009000000}" name="Unemployment rate [note 11] (%) "/>
    <tableColumn id="10" xr3:uid="{00000000-0010-0000-0200-00000A000000}" name="Inactivity rate [note 12] (%)"/>
    <tableColumn id="11" xr3:uid="{00000000-0010-0000-0200-00000B000000}" name="Male population aged 16 to 64 [note 4]"/>
    <tableColumn id="12" xr3:uid="{00000000-0010-0000-0200-00000C000000}" name="Males economically active [note 7]"/>
    <tableColumn id="13" xr3:uid="{00000000-0010-0000-0200-00000D000000}" name="Males in employment [note 5]"/>
    <tableColumn id="14" xr3:uid="{00000000-0010-0000-0200-00000E000000}" name="Males unemployed [note 6]"/>
    <tableColumn id="15" xr3:uid="{00000000-0010-0000-0200-00000F000000}" name="Males economically inactive [note 8]"/>
    <tableColumn id="16" xr3:uid="{00000000-0010-0000-0200-000010000000}" name="Male activity rate [note 9] (%)"/>
    <tableColumn id="17" xr3:uid="{00000000-0010-0000-0200-000011000000}" name="Male employment rate [note 10] (%)"/>
    <tableColumn id="18" xr3:uid="{00000000-0010-0000-0200-000012000000}" name="Male unemployment rate [note 11] (%)"/>
    <tableColumn id="19" xr3:uid="{00000000-0010-0000-0200-000013000000}" name="Male inactivity rate [note 12] (%)"/>
    <tableColumn id="20" xr3:uid="{00000000-0010-0000-0200-000014000000}" name="Female population aged 16 to 64 [note 4]"/>
    <tableColumn id="21" xr3:uid="{00000000-0010-0000-0200-000015000000}" name="Females economically active [note 7]"/>
    <tableColumn id="22" xr3:uid="{00000000-0010-0000-0200-000016000000}" name="Females in employment [note 5]"/>
    <tableColumn id="23" xr3:uid="{00000000-0010-0000-0200-000017000000}" name="Females unemployed [note 6]"/>
    <tableColumn id="24" xr3:uid="{00000000-0010-0000-0200-000018000000}" name="Females economically inactive [note 8]"/>
    <tableColumn id="25" xr3:uid="{00000000-0010-0000-0200-000019000000}" name="Female activity rate [note 9] (%)"/>
    <tableColumn id="26" xr3:uid="{00000000-0010-0000-0200-00001A000000}" name="Female employment rate [note 10] (%)"/>
    <tableColumn id="27" xr3:uid="{00000000-0010-0000-0200-00001B000000}" name="Female unemployment rate [note 11] (%) "/>
    <tableColumn id="28" xr3:uid="{00000000-0010-0000-0200-00001C000000}" name="Female inactivity rate [note 12] (%)"/>
    <tableColumn id="29" xr3:uid="{00000000-0010-0000-0200-00001D000000}" name="Small sample size cells [note 22]"/>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2_3a" displayName="table_2_3a" ref="A8:P18" totalsRowShown="0">
  <tableColumns count="16">
    <tableColumn id="1" xr3:uid="{00000000-0010-0000-0300-000001000000}" name="Rolling monthly quarter [note 3]"/>
    <tableColumn id="2" xr3:uid="{00000000-0010-0000-0300-000002000000}" name="Aged 16 and over economically active"/>
    <tableColumn id="3" xr3:uid="{00000000-0010-0000-0300-000003000000}" name="Aged 16 to 64 economically active"/>
    <tableColumn id="4" xr3:uid="{00000000-0010-0000-0300-000004000000}" name="Aged 16 to 24 economically active"/>
    <tableColumn id="5" xr3:uid="{00000000-0010-0000-0300-000005000000}" name="Aged 25 to 34 economically active"/>
    <tableColumn id="6" xr3:uid="{00000000-0010-0000-0300-000006000000}" name="Aged 35 to 49 economically active"/>
    <tableColumn id="7" xr3:uid="{00000000-0010-0000-0300-000007000000}" name="Aged 50 to 64 economically active"/>
    <tableColumn id="8" xr3:uid="{00000000-0010-0000-0300-000008000000}" name="Aged 65 and over total economically active"/>
    <tableColumn id="9" xr3:uid="{00000000-0010-0000-0300-000009000000}" name="Aged 16 and over economic activity rate (%)"/>
    <tableColumn id="10" xr3:uid="{00000000-0010-0000-0300-00000A000000}" name="Aged 16 to 64 economic activity rate (%)"/>
    <tableColumn id="11" xr3:uid="{00000000-0010-0000-0300-00000B000000}" name="Aged 16 to 24 economic activity rate (%)"/>
    <tableColumn id="12" xr3:uid="{00000000-0010-0000-0300-00000C000000}" name="Aged 25 to 34 economic activity rate (%)"/>
    <tableColumn id="13" xr3:uid="{00000000-0010-0000-0300-00000D000000}" name="Aged 35 to 49 economic activity rate (%)"/>
    <tableColumn id="14" xr3:uid="{00000000-0010-0000-0300-00000E000000}" name="Aged 50 to 64 economic activity rate (%)"/>
    <tableColumn id="15" xr3:uid="{00000000-0010-0000-0300-00000F000000}" name="Aged 65 and over economic activity rate (%)"/>
    <tableColumn id="16" xr3:uid="{00000000-0010-0000-0300-000010000000}" name="Small sample size cells [note 22]"/>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2_3b" displayName="table_2_3b" ref="A21:P31" totalsRowShown="0">
  <tableColumns count="16">
    <tableColumn id="1" xr3:uid="{00000000-0010-0000-0400-000001000000}" name="Rolling monthly quarter [note 3]"/>
    <tableColumn id="2" xr3:uid="{00000000-0010-0000-0400-000002000000}" name="Males aged 16 and over economically active"/>
    <tableColumn id="3" xr3:uid="{00000000-0010-0000-0400-000003000000}" name="Males aged 16 to 64 economically active"/>
    <tableColumn id="4" xr3:uid="{00000000-0010-0000-0400-000004000000}" name="Males aged 16 to 24 economically active"/>
    <tableColumn id="5" xr3:uid="{00000000-0010-0000-0400-000005000000}" name="Males aged 25 to 34 economically active"/>
    <tableColumn id="6" xr3:uid="{00000000-0010-0000-0400-000006000000}" name="Males aged 35 to 49 economically active"/>
    <tableColumn id="7" xr3:uid="{00000000-0010-0000-0400-000007000000}" name="Males aged 50 to 64 economically active"/>
    <tableColumn id="8" xr3:uid="{00000000-0010-0000-0400-000008000000}" name="Males aged 65 and over total economically active"/>
    <tableColumn id="9" xr3:uid="{00000000-0010-0000-0400-000009000000}" name="Males aged 16 and over economic activity rate (%)"/>
    <tableColumn id="10" xr3:uid="{00000000-0010-0000-0400-00000A000000}" name="Males aged 16 to 64 economic activity rate (%)"/>
    <tableColumn id="11" xr3:uid="{00000000-0010-0000-0400-00000B000000}" name="Males aged 16 to 24 economic activity rate (%)"/>
    <tableColumn id="12" xr3:uid="{00000000-0010-0000-0400-00000C000000}" name="Males aged 25 to 34 economic activity rate (%)"/>
    <tableColumn id="13" xr3:uid="{00000000-0010-0000-0400-00000D000000}" name="Males aged 35 to 49 economic activity rate (%)"/>
    <tableColumn id="14" xr3:uid="{00000000-0010-0000-0400-00000E000000}" name="Males aged 50 to 64 economic activity rate (%)"/>
    <tableColumn id="15" xr3:uid="{00000000-0010-0000-0400-00000F000000}" name="Males aged 65 and over economic activity rate (%)"/>
    <tableColumn id="16" xr3:uid="{00000000-0010-0000-0400-000010000000}" name="Small sample size cells [note 22]"/>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2_3c" displayName="table_2_3c" ref="A34:P44" totalsRowShown="0">
  <tableColumns count="16">
    <tableColumn id="1" xr3:uid="{00000000-0010-0000-0500-000001000000}" name="Rolling monthly quarter [note 3]"/>
    <tableColumn id="2" xr3:uid="{00000000-0010-0000-0500-000002000000}" name="Females aged 16 and over economically active"/>
    <tableColumn id="3" xr3:uid="{00000000-0010-0000-0500-000003000000}" name="Females aged 16 to 64 economically active"/>
    <tableColumn id="4" xr3:uid="{00000000-0010-0000-0500-000004000000}" name="Females aged 16 to 24 economically active"/>
    <tableColumn id="5" xr3:uid="{00000000-0010-0000-0500-000005000000}" name="Females aged 25 to 34 economically active"/>
    <tableColumn id="6" xr3:uid="{00000000-0010-0000-0500-000006000000}" name="Females aged 35 to 49 economically active"/>
    <tableColumn id="7" xr3:uid="{00000000-0010-0000-0500-000007000000}" name="Females aged 50 to 64 economically active"/>
    <tableColumn id="8" xr3:uid="{00000000-0010-0000-0500-000008000000}" name="Females aged 65 and over total economically active"/>
    <tableColumn id="9" xr3:uid="{00000000-0010-0000-0500-000009000000}" name="Females aged 16 and over economic activity rate (%)"/>
    <tableColumn id="10" xr3:uid="{00000000-0010-0000-0500-00000A000000}" name="Females aged 16 to 64 economic activity rate (%)"/>
    <tableColumn id="11" xr3:uid="{00000000-0010-0000-0500-00000B000000}" name="Females aged 16 to 24 economic activity rate (%)"/>
    <tableColumn id="12" xr3:uid="{00000000-0010-0000-0500-00000C000000}" name="Females aged 25 to 34 economic activity rate (%)"/>
    <tableColumn id="13" xr3:uid="{00000000-0010-0000-0500-00000D000000}" name="Females aged 35 to 49 economic activity rate (%)"/>
    <tableColumn id="14" xr3:uid="{00000000-0010-0000-0500-00000E000000}" name="Females aged 50 to 64 economic activity rate (%)"/>
    <tableColumn id="15" xr3:uid="{00000000-0010-0000-0500-00000F000000}" name="Females aged 65 and over economic activity rate (%)"/>
    <tableColumn id="16" xr3:uid="{00000000-0010-0000-0500-000010000000}" name="Small sample size cells [note 22]"/>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2_4a" displayName="table_2_4a" ref="A8:M18" totalsRowShown="0">
  <tableColumns count="13">
    <tableColumn id="1" xr3:uid="{00000000-0010-0000-0600-000001000000}" name="Rolling monthly quarter [note 3]"/>
    <tableColumn id="2" xr3:uid="{00000000-0010-0000-0600-000002000000}" name="Aged 16 to 64 total economically inactive"/>
    <tableColumn id="3" xr3:uid="{00000000-0010-0000-0600-000003000000}" name="Long-term sick"/>
    <tableColumn id="4" xr3:uid="{00000000-0010-0000-0600-000004000000}" name="Family and home care"/>
    <tableColumn id="5" xr3:uid="{00000000-0010-0000-0600-000005000000}" name="Retired"/>
    <tableColumn id="6" xr3:uid="{00000000-0010-0000-0600-000006000000}" name="Student"/>
    <tableColumn id="7" xr3:uid="{00000000-0010-0000-0600-000007000000}" name="Other"/>
    <tableColumn id="8" xr3:uid="{00000000-0010-0000-0600-000008000000}" name="Long-term sick (%)"/>
    <tableColumn id="9" xr3:uid="{00000000-0010-0000-0600-000009000000}" name="Family and home care (%)"/>
    <tableColumn id="10" xr3:uid="{00000000-0010-0000-0600-00000A000000}" name="Retired (%)"/>
    <tableColumn id="11" xr3:uid="{00000000-0010-0000-0600-00000B000000}" name="Student (%)"/>
    <tableColumn id="12" xr3:uid="{00000000-0010-0000-0600-00000C000000}" name="Other (%)"/>
    <tableColumn id="13" xr3:uid="{00000000-0010-0000-0600-00000D000000}" name="Small sample size cells [note 22]"/>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LFS@finance-ni.gov.uk" TargetMode="External"/><Relationship Id="rId1" Type="http://schemas.openxmlformats.org/officeDocument/2006/relationships/hyperlink" Target="https://www.nisra.gov.uk/statistics/labour-market-and-social-welfare/labour-force-survey"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table" Target="../tables/table22.xml"/><Relationship Id="rId1" Type="http://schemas.openxmlformats.org/officeDocument/2006/relationships/table" Target="../tables/table21.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table" Target="../tables/table25.xml"/><Relationship Id="rId1" Type="http://schemas.openxmlformats.org/officeDocument/2006/relationships/table" Target="../tables/table24.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table" Target="../tables/table28.xml"/><Relationship Id="rId1" Type="http://schemas.openxmlformats.org/officeDocument/2006/relationships/table" Target="../tables/table27.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34.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35.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36.xml"/><Relationship Id="rId1" Type="http://schemas.openxmlformats.org/officeDocument/2006/relationships/hyperlink" Target="https://www.ons.gov.uk/methodology/methodologytopicsandstatisticalconcepts/revisions/revisionspoliciesforlabourmarketstatistics"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table" Target="../tables/table9.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table" Target="../tables/table12.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table" Target="../tables/table16.xml"/><Relationship Id="rId1" Type="http://schemas.openxmlformats.org/officeDocument/2006/relationships/table" Target="../tables/table15.xml"/></Relationships>
</file>

<file path=xl/worksheets/_rels/sheet9.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table" Target="../tables/table19.xml"/><Relationship Id="rId1" Type="http://schemas.openxmlformats.org/officeDocument/2006/relationships/table" Target="../tables/table1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5"/>
  <sheetViews>
    <sheetView tabSelected="1" workbookViewId="0"/>
  </sheetViews>
  <sheetFormatPr defaultColWidth="10.90625" defaultRowHeight="15" x14ac:dyDescent="0.25"/>
  <cols>
    <col min="1" max="1" width="100.7265625" customWidth="1"/>
  </cols>
  <sheetData>
    <row r="1" spans="1:1" ht="19.2" x14ac:dyDescent="0.35">
      <c r="A1" s="2" t="s">
        <v>0</v>
      </c>
    </row>
    <row r="2" spans="1:1" x14ac:dyDescent="0.25">
      <c r="A2" t="s">
        <v>1</v>
      </c>
    </row>
    <row r="3" spans="1:1" x14ac:dyDescent="0.25">
      <c r="A3" s="1" t="s">
        <v>13</v>
      </c>
    </row>
    <row r="4" spans="1:1" ht="27" customHeight="1" x14ac:dyDescent="0.3">
      <c r="A4" s="3" t="s">
        <v>2</v>
      </c>
    </row>
    <row r="5" spans="1:1" ht="75" x14ac:dyDescent="0.25">
      <c r="A5" s="4" t="s">
        <v>3</v>
      </c>
    </row>
    <row r="6" spans="1:1" ht="90" x14ac:dyDescent="0.25">
      <c r="A6" s="4" t="s">
        <v>4</v>
      </c>
    </row>
    <row r="7" spans="1:1" ht="60" x14ac:dyDescent="0.25">
      <c r="A7" s="4" t="s">
        <v>5</v>
      </c>
    </row>
    <row r="8" spans="1:1" ht="45" x14ac:dyDescent="0.25">
      <c r="A8" s="4" t="s">
        <v>6</v>
      </c>
    </row>
    <row r="9" spans="1:1" ht="27" customHeight="1" x14ac:dyDescent="0.25">
      <c r="A9" t="s">
        <v>7</v>
      </c>
    </row>
    <row r="10" spans="1:1" x14ac:dyDescent="0.25">
      <c r="A10" t="s">
        <v>8</v>
      </c>
    </row>
    <row r="11" spans="1:1" x14ac:dyDescent="0.25">
      <c r="A11" t="s">
        <v>9</v>
      </c>
    </row>
    <row r="12" spans="1:1" x14ac:dyDescent="0.25">
      <c r="A12" t="s">
        <v>10</v>
      </c>
    </row>
    <row r="13" spans="1:1" x14ac:dyDescent="0.25">
      <c r="A13" t="s">
        <v>11</v>
      </c>
    </row>
    <row r="14" spans="1:1" x14ac:dyDescent="0.25">
      <c r="A14" t="s">
        <v>12</v>
      </c>
    </row>
    <row r="15" spans="1:1" x14ac:dyDescent="0.25">
      <c r="A15" s="1" t="s">
        <v>14</v>
      </c>
    </row>
  </sheetData>
  <hyperlinks>
    <hyperlink ref="A3" r:id="rId1" xr:uid="{00000000-0004-0000-0000-000000000000}"/>
    <hyperlink ref="A15" r:id="rId2" xr:uid="{00000000-0004-0000-0000-000001000000}"/>
  </hyperlink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46"/>
  <sheetViews>
    <sheetView workbookViewId="0"/>
  </sheetViews>
  <sheetFormatPr defaultColWidth="10.90625" defaultRowHeight="15" x14ac:dyDescent="0.25"/>
  <cols>
    <col min="1" max="1" width="21.7265625" customWidth="1"/>
    <col min="2" max="10" width="17.7265625" customWidth="1"/>
    <col min="11" max="11" width="70.7265625" customWidth="1"/>
  </cols>
  <sheetData>
    <row r="1" spans="1:11" ht="19.2" x14ac:dyDescent="0.35">
      <c r="A1" s="2" t="s">
        <v>319</v>
      </c>
    </row>
    <row r="2" spans="1:11" x14ac:dyDescent="0.25">
      <c r="A2" t="s">
        <v>123</v>
      </c>
    </row>
    <row r="3" spans="1:11" ht="30" customHeight="1" x14ac:dyDescent="0.3">
      <c r="A3" s="3" t="s">
        <v>69</v>
      </c>
    </row>
    <row r="4" spans="1:11" x14ac:dyDescent="0.25">
      <c r="A4" t="s">
        <v>72</v>
      </c>
    </row>
    <row r="5" spans="1:11" x14ac:dyDescent="0.25">
      <c r="A5" t="s">
        <v>73</v>
      </c>
    </row>
    <row r="6" spans="1:11" x14ac:dyDescent="0.25">
      <c r="A6" t="s">
        <v>320</v>
      </c>
    </row>
    <row r="7" spans="1:11" x14ac:dyDescent="0.25">
      <c r="A7" t="s">
        <v>321</v>
      </c>
    </row>
    <row r="8" spans="1:11" ht="30" customHeight="1" x14ac:dyDescent="0.3">
      <c r="A8" s="3" t="s">
        <v>322</v>
      </c>
    </row>
    <row r="9" spans="1:11" ht="78" x14ac:dyDescent="0.3">
      <c r="A9" s="5" t="s">
        <v>76</v>
      </c>
      <c r="B9" s="6" t="s">
        <v>325</v>
      </c>
      <c r="C9" s="6" t="s">
        <v>326</v>
      </c>
      <c r="D9" s="6" t="s">
        <v>327</v>
      </c>
      <c r="E9" s="6" t="s">
        <v>180</v>
      </c>
      <c r="F9" s="6" t="s">
        <v>328</v>
      </c>
      <c r="G9" s="6" t="s">
        <v>329</v>
      </c>
      <c r="H9" s="6" t="s">
        <v>330</v>
      </c>
      <c r="I9" s="6" t="s">
        <v>331</v>
      </c>
      <c r="J9" s="6" t="s">
        <v>332</v>
      </c>
      <c r="K9" s="6" t="s">
        <v>104</v>
      </c>
    </row>
    <row r="10" spans="1:11" x14ac:dyDescent="0.25">
      <c r="A10" s="11" t="s">
        <v>105</v>
      </c>
      <c r="B10" s="7">
        <v>849000</v>
      </c>
      <c r="C10" s="7">
        <v>742000</v>
      </c>
      <c r="D10" s="7">
        <v>102000</v>
      </c>
      <c r="E10" s="9">
        <v>5000</v>
      </c>
      <c r="F10" s="7">
        <v>658000</v>
      </c>
      <c r="G10" s="7">
        <v>189000</v>
      </c>
      <c r="H10" s="7">
        <v>24000</v>
      </c>
      <c r="I10" s="7">
        <v>35000</v>
      </c>
      <c r="J10" s="8">
        <v>4.7397554126670203</v>
      </c>
      <c r="K10" s="7" t="s">
        <v>333</v>
      </c>
    </row>
    <row r="11" spans="1:11" x14ac:dyDescent="0.25">
      <c r="A11" s="11" t="s">
        <v>106</v>
      </c>
      <c r="B11" s="7">
        <v>864000</v>
      </c>
      <c r="C11" s="7">
        <v>761000</v>
      </c>
      <c r="D11" s="7">
        <v>100000</v>
      </c>
      <c r="E11" s="9">
        <v>4000</v>
      </c>
      <c r="F11" s="7">
        <v>664000</v>
      </c>
      <c r="G11" s="7">
        <v>197000</v>
      </c>
      <c r="H11" s="7">
        <v>22000</v>
      </c>
      <c r="I11" s="7">
        <v>38000</v>
      </c>
      <c r="J11" s="8">
        <v>5.0416455754452203</v>
      </c>
      <c r="K11" s="7" t="s">
        <v>333</v>
      </c>
    </row>
    <row r="12" spans="1:11" x14ac:dyDescent="0.25">
      <c r="A12" s="11" t="s">
        <v>108</v>
      </c>
      <c r="B12" s="7">
        <v>866000</v>
      </c>
      <c r="C12" s="7">
        <v>766000</v>
      </c>
      <c r="D12" s="7">
        <v>93000</v>
      </c>
      <c r="E12" s="9">
        <v>6000</v>
      </c>
      <c r="F12" s="7">
        <v>664000</v>
      </c>
      <c r="G12" s="7">
        <v>198000</v>
      </c>
      <c r="H12" s="7">
        <v>20000</v>
      </c>
      <c r="I12" s="7">
        <v>44000</v>
      </c>
      <c r="J12" s="8">
        <v>5.7726862865099102</v>
      </c>
      <c r="K12" s="7" t="s">
        <v>333</v>
      </c>
    </row>
    <row r="13" spans="1:11" x14ac:dyDescent="0.25">
      <c r="A13" s="11" t="s">
        <v>109</v>
      </c>
      <c r="B13" s="7">
        <v>858000</v>
      </c>
      <c r="C13" s="7">
        <v>759000</v>
      </c>
      <c r="D13" s="7">
        <v>95000</v>
      </c>
      <c r="E13" s="9">
        <v>5000</v>
      </c>
      <c r="F13" s="7">
        <v>652000</v>
      </c>
      <c r="G13" s="7">
        <v>204000</v>
      </c>
      <c r="H13" s="7">
        <v>20000</v>
      </c>
      <c r="I13" s="7">
        <v>38000</v>
      </c>
      <c r="J13" s="8">
        <v>4.9442337044056801</v>
      </c>
      <c r="K13" s="7" t="s">
        <v>333</v>
      </c>
    </row>
    <row r="14" spans="1:11" x14ac:dyDescent="0.25">
      <c r="A14" s="11" t="s">
        <v>110</v>
      </c>
      <c r="B14" s="7">
        <v>865000</v>
      </c>
      <c r="C14" s="7">
        <v>754000</v>
      </c>
      <c r="D14" s="7">
        <v>107000</v>
      </c>
      <c r="E14" s="9">
        <v>4000</v>
      </c>
      <c r="F14" s="7">
        <v>662000</v>
      </c>
      <c r="G14" s="7">
        <v>202000</v>
      </c>
      <c r="H14" s="7">
        <v>23000</v>
      </c>
      <c r="I14" s="7">
        <v>40000</v>
      </c>
      <c r="J14" s="8">
        <v>5.3039450228298399</v>
      </c>
      <c r="K14" s="7" t="s">
        <v>333</v>
      </c>
    </row>
    <row r="15" spans="1:11" x14ac:dyDescent="0.25">
      <c r="A15" s="11" t="s">
        <v>111</v>
      </c>
      <c r="B15" s="7">
        <v>872000</v>
      </c>
      <c r="C15" s="7">
        <v>758000</v>
      </c>
      <c r="D15" s="7">
        <v>108000</v>
      </c>
      <c r="E15" s="9">
        <v>6000</v>
      </c>
      <c r="F15" s="7">
        <v>658000</v>
      </c>
      <c r="G15" s="7">
        <v>211000</v>
      </c>
      <c r="H15" s="7">
        <v>24000</v>
      </c>
      <c r="I15" s="7">
        <v>39000</v>
      </c>
      <c r="J15" s="8">
        <v>5.17955983305104</v>
      </c>
      <c r="K15" s="7" t="s">
        <v>333</v>
      </c>
    </row>
    <row r="16" spans="1:11" x14ac:dyDescent="0.25">
      <c r="A16" s="11" t="s">
        <v>112</v>
      </c>
      <c r="B16" s="7">
        <v>880000</v>
      </c>
      <c r="C16" s="7">
        <v>769000</v>
      </c>
      <c r="D16" s="7">
        <v>107000</v>
      </c>
      <c r="E16" s="9">
        <v>4000</v>
      </c>
      <c r="F16" s="7">
        <v>668000</v>
      </c>
      <c r="G16" s="7">
        <v>211000</v>
      </c>
      <c r="H16" s="7">
        <v>27000</v>
      </c>
      <c r="I16" s="7">
        <v>42000</v>
      </c>
      <c r="J16" s="8">
        <v>5.4291784352423704</v>
      </c>
      <c r="K16" s="7" t="s">
        <v>333</v>
      </c>
    </row>
    <row r="17" spans="1:11" x14ac:dyDescent="0.25">
      <c r="A17" s="11" t="s">
        <v>113</v>
      </c>
      <c r="B17" s="7">
        <v>878000</v>
      </c>
      <c r="C17" s="7">
        <v>759000</v>
      </c>
      <c r="D17" s="7">
        <v>115000</v>
      </c>
      <c r="E17" s="9">
        <v>3000</v>
      </c>
      <c r="F17" s="7">
        <v>672000</v>
      </c>
      <c r="G17" s="7">
        <v>204000</v>
      </c>
      <c r="H17" s="7">
        <v>25000</v>
      </c>
      <c r="I17" s="7">
        <v>39000</v>
      </c>
      <c r="J17" s="8">
        <v>5.0834393947778196</v>
      </c>
      <c r="K17" s="7" t="s">
        <v>333</v>
      </c>
    </row>
    <row r="18" spans="1:11" x14ac:dyDescent="0.25">
      <c r="A18" s="11" t="s">
        <v>114</v>
      </c>
      <c r="B18" s="7">
        <v>867000</v>
      </c>
      <c r="C18" s="7">
        <v>757000</v>
      </c>
      <c r="D18" s="7">
        <v>106000</v>
      </c>
      <c r="E18" s="9">
        <v>4000</v>
      </c>
      <c r="F18" s="7">
        <v>662000</v>
      </c>
      <c r="G18" s="7">
        <v>202000</v>
      </c>
      <c r="H18" s="7">
        <v>23000</v>
      </c>
      <c r="I18" s="7">
        <v>37000</v>
      </c>
      <c r="J18" s="8">
        <v>4.8342366327533197</v>
      </c>
      <c r="K18" s="7" t="s">
        <v>333</v>
      </c>
    </row>
    <row r="19" spans="1:11" x14ac:dyDescent="0.25">
      <c r="A19" s="11" t="s">
        <v>118</v>
      </c>
      <c r="B19" s="7">
        <v>2000</v>
      </c>
      <c r="C19" s="7">
        <v>3000</v>
      </c>
      <c r="D19" s="7">
        <v>-1000</v>
      </c>
      <c r="E19" s="9">
        <v>0</v>
      </c>
      <c r="F19" s="7">
        <v>0</v>
      </c>
      <c r="G19" s="7">
        <v>1000</v>
      </c>
      <c r="H19" s="7">
        <v>0</v>
      </c>
      <c r="I19" s="7">
        <v>-3000</v>
      </c>
      <c r="J19" s="8">
        <v>-0.46970839007651999</v>
      </c>
      <c r="K19" s="7" t="s">
        <v>333</v>
      </c>
    </row>
    <row r="20" spans="1:11" x14ac:dyDescent="0.25">
      <c r="A20" s="7"/>
      <c r="B20" s="7"/>
      <c r="C20" s="7"/>
      <c r="D20" s="7"/>
      <c r="E20" s="7"/>
      <c r="F20" s="7"/>
      <c r="G20" s="7"/>
      <c r="H20" s="7"/>
      <c r="I20" s="7"/>
      <c r="J20" s="8"/>
      <c r="K20" s="7"/>
    </row>
    <row r="21" spans="1:11" ht="30" customHeight="1" x14ac:dyDescent="0.3">
      <c r="A21" s="3" t="s">
        <v>323</v>
      </c>
    </row>
    <row r="22" spans="1:11" ht="78" x14ac:dyDescent="0.3">
      <c r="A22" s="5" t="s">
        <v>76</v>
      </c>
      <c r="B22" s="6" t="s">
        <v>334</v>
      </c>
      <c r="C22" s="6" t="s">
        <v>335</v>
      </c>
      <c r="D22" s="6" t="s">
        <v>336</v>
      </c>
      <c r="E22" s="6" t="s">
        <v>337</v>
      </c>
      <c r="F22" s="6" t="s">
        <v>338</v>
      </c>
      <c r="G22" s="6" t="s">
        <v>339</v>
      </c>
      <c r="H22" s="6" t="s">
        <v>340</v>
      </c>
      <c r="I22" s="6" t="s">
        <v>341</v>
      </c>
      <c r="J22" s="6" t="s">
        <v>342</v>
      </c>
      <c r="K22" s="6" t="s">
        <v>104</v>
      </c>
    </row>
    <row r="23" spans="1:11" x14ac:dyDescent="0.25">
      <c r="A23" s="11" t="s">
        <v>105</v>
      </c>
      <c r="B23" s="7">
        <v>437000</v>
      </c>
      <c r="C23" s="7">
        <v>361000</v>
      </c>
      <c r="D23" s="7">
        <v>74000</v>
      </c>
      <c r="E23" s="9">
        <v>2000</v>
      </c>
      <c r="F23" s="7">
        <v>393000</v>
      </c>
      <c r="G23" s="7">
        <v>43000</v>
      </c>
      <c r="H23" s="7">
        <v>12000</v>
      </c>
      <c r="I23" s="7">
        <v>11000</v>
      </c>
      <c r="J23" s="8">
        <v>3.00930097168124</v>
      </c>
      <c r="K23" s="7" t="s">
        <v>333</v>
      </c>
    </row>
    <row r="24" spans="1:11" x14ac:dyDescent="0.25">
      <c r="A24" s="11" t="s">
        <v>106</v>
      </c>
      <c r="B24" s="7">
        <v>452000</v>
      </c>
      <c r="C24" s="7">
        <v>377000</v>
      </c>
      <c r="D24" s="7">
        <v>73000</v>
      </c>
      <c r="E24" s="9">
        <v>1000</v>
      </c>
      <c r="F24" s="7">
        <v>401000</v>
      </c>
      <c r="G24" s="7">
        <v>49000</v>
      </c>
      <c r="H24" s="7">
        <v>10000</v>
      </c>
      <c r="I24" s="7">
        <v>10000</v>
      </c>
      <c r="J24" s="8">
        <v>2.6208971379453101</v>
      </c>
      <c r="K24" s="7" t="s">
        <v>333</v>
      </c>
    </row>
    <row r="25" spans="1:11" x14ac:dyDescent="0.25">
      <c r="A25" s="11" t="s">
        <v>108</v>
      </c>
      <c r="B25" s="7">
        <v>451000</v>
      </c>
      <c r="C25" s="7">
        <v>379000</v>
      </c>
      <c r="D25" s="7">
        <v>68000</v>
      </c>
      <c r="E25" s="9">
        <v>3000</v>
      </c>
      <c r="F25" s="7">
        <v>400000</v>
      </c>
      <c r="G25" s="7">
        <v>48000</v>
      </c>
      <c r="H25" s="7">
        <v>9000</v>
      </c>
      <c r="I25" s="7">
        <v>12000</v>
      </c>
      <c r="J25" s="8">
        <v>3.2213088181418001</v>
      </c>
      <c r="K25" s="7" t="s">
        <v>333</v>
      </c>
    </row>
    <row r="26" spans="1:11" x14ac:dyDescent="0.25">
      <c r="A26" s="11" t="s">
        <v>109</v>
      </c>
      <c r="B26" s="7">
        <v>448000</v>
      </c>
      <c r="C26" s="7">
        <v>378000</v>
      </c>
      <c r="D26" s="7">
        <v>67000</v>
      </c>
      <c r="E26" s="9">
        <v>2000</v>
      </c>
      <c r="F26" s="7">
        <v>393000</v>
      </c>
      <c r="G26" s="7">
        <v>54000</v>
      </c>
      <c r="H26" s="7">
        <v>10000</v>
      </c>
      <c r="I26" s="7">
        <v>12000</v>
      </c>
      <c r="J26" s="8">
        <v>3.2812293369303598</v>
      </c>
      <c r="K26" s="7" t="s">
        <v>333</v>
      </c>
    </row>
    <row r="27" spans="1:11" x14ac:dyDescent="0.25">
      <c r="A27" s="11" t="s">
        <v>110</v>
      </c>
      <c r="B27" s="7">
        <v>454000</v>
      </c>
      <c r="C27" s="7">
        <v>371000</v>
      </c>
      <c r="D27" s="7">
        <v>82000</v>
      </c>
      <c r="E27" s="9">
        <v>2000</v>
      </c>
      <c r="F27" s="7">
        <v>404000</v>
      </c>
      <c r="G27" s="7">
        <v>49000</v>
      </c>
      <c r="H27" s="7">
        <v>11000</v>
      </c>
      <c r="I27" s="7">
        <v>17000</v>
      </c>
      <c r="J27" s="8">
        <v>4.5079070470106499</v>
      </c>
      <c r="K27" s="7" t="s">
        <v>333</v>
      </c>
    </row>
    <row r="28" spans="1:11" x14ac:dyDescent="0.25">
      <c r="A28" s="11" t="s">
        <v>111</v>
      </c>
      <c r="B28" s="7">
        <v>462000</v>
      </c>
      <c r="C28" s="7">
        <v>379000</v>
      </c>
      <c r="D28" s="7">
        <v>80000</v>
      </c>
      <c r="E28" s="9">
        <v>3000</v>
      </c>
      <c r="F28" s="7">
        <v>400000</v>
      </c>
      <c r="G28" s="7">
        <v>60000</v>
      </c>
      <c r="H28" s="7">
        <v>12000</v>
      </c>
      <c r="I28" s="7">
        <v>15000</v>
      </c>
      <c r="J28" s="8">
        <v>3.8762615599003398</v>
      </c>
      <c r="K28" s="7" t="s">
        <v>333</v>
      </c>
    </row>
    <row r="29" spans="1:11" x14ac:dyDescent="0.25">
      <c r="A29" s="11" t="s">
        <v>112</v>
      </c>
      <c r="B29" s="7">
        <v>461000</v>
      </c>
      <c r="C29" s="7">
        <v>380000</v>
      </c>
      <c r="D29" s="7">
        <v>79000</v>
      </c>
      <c r="E29" s="9">
        <v>2000</v>
      </c>
      <c r="F29" s="7">
        <v>402000</v>
      </c>
      <c r="G29" s="7">
        <v>58000</v>
      </c>
      <c r="H29" s="7">
        <v>14000</v>
      </c>
      <c r="I29" s="7">
        <v>19000</v>
      </c>
      <c r="J29" s="8">
        <v>5.02853470910925</v>
      </c>
      <c r="K29" s="7" t="s">
        <v>333</v>
      </c>
    </row>
    <row r="30" spans="1:11" x14ac:dyDescent="0.25">
      <c r="A30" s="11" t="s">
        <v>113</v>
      </c>
      <c r="B30" s="7">
        <v>457000</v>
      </c>
      <c r="C30" s="7">
        <v>370000</v>
      </c>
      <c r="D30" s="7">
        <v>86000</v>
      </c>
      <c r="E30" s="9">
        <v>2000</v>
      </c>
      <c r="F30" s="7">
        <v>402000</v>
      </c>
      <c r="G30" s="7">
        <v>55000</v>
      </c>
      <c r="H30" s="7">
        <v>12000</v>
      </c>
      <c r="I30" s="7">
        <v>19000</v>
      </c>
      <c r="J30" s="8">
        <v>5.1088105024496899</v>
      </c>
      <c r="K30" s="7" t="s">
        <v>333</v>
      </c>
    </row>
    <row r="31" spans="1:11" x14ac:dyDescent="0.25">
      <c r="A31" s="11" t="s">
        <v>114</v>
      </c>
      <c r="B31" s="7">
        <v>452000</v>
      </c>
      <c r="C31" s="7">
        <v>372000</v>
      </c>
      <c r="D31" s="7">
        <v>78000</v>
      </c>
      <c r="E31" s="9">
        <v>2000</v>
      </c>
      <c r="F31" s="7">
        <v>397000</v>
      </c>
      <c r="G31" s="7">
        <v>53000</v>
      </c>
      <c r="H31" s="7">
        <v>11000</v>
      </c>
      <c r="I31" s="7">
        <v>18000</v>
      </c>
      <c r="J31" s="8">
        <v>4.7197275696115497</v>
      </c>
      <c r="K31" s="7" t="s">
        <v>333</v>
      </c>
    </row>
    <row r="32" spans="1:11" x14ac:dyDescent="0.25">
      <c r="A32" s="11" t="s">
        <v>118</v>
      </c>
      <c r="B32" s="7">
        <v>-2000</v>
      </c>
      <c r="C32" s="7">
        <v>2000</v>
      </c>
      <c r="D32" s="7">
        <v>-4000</v>
      </c>
      <c r="E32" s="9">
        <v>0</v>
      </c>
      <c r="F32" s="7">
        <v>-7000</v>
      </c>
      <c r="G32" s="7">
        <v>4000</v>
      </c>
      <c r="H32" s="7">
        <v>0</v>
      </c>
      <c r="I32" s="7">
        <v>1000</v>
      </c>
      <c r="J32" s="8">
        <v>0.21182052260090001</v>
      </c>
      <c r="K32" s="7" t="s">
        <v>333</v>
      </c>
    </row>
    <row r="33" spans="1:11" x14ac:dyDescent="0.25">
      <c r="A33" s="7"/>
      <c r="B33" s="7"/>
      <c r="C33" s="7"/>
      <c r="D33" s="7"/>
      <c r="E33" s="7"/>
      <c r="F33" s="7"/>
      <c r="G33" s="7"/>
      <c r="H33" s="7"/>
      <c r="I33" s="7"/>
      <c r="J33" s="8"/>
      <c r="K33" s="7"/>
    </row>
    <row r="34" spans="1:11" ht="30" customHeight="1" x14ac:dyDescent="0.3">
      <c r="A34" s="3" t="s">
        <v>324</v>
      </c>
    </row>
    <row r="35" spans="1:11" ht="78" x14ac:dyDescent="0.3">
      <c r="A35" s="5" t="s">
        <v>76</v>
      </c>
      <c r="B35" s="6" t="s">
        <v>343</v>
      </c>
      <c r="C35" s="6" t="s">
        <v>344</v>
      </c>
      <c r="D35" s="6" t="s">
        <v>345</v>
      </c>
      <c r="E35" s="6" t="s">
        <v>346</v>
      </c>
      <c r="F35" s="6" t="s">
        <v>347</v>
      </c>
      <c r="G35" s="6" t="s">
        <v>348</v>
      </c>
      <c r="H35" s="6" t="s">
        <v>349</v>
      </c>
      <c r="I35" s="6" t="s">
        <v>350</v>
      </c>
      <c r="J35" s="6" t="s">
        <v>351</v>
      </c>
      <c r="K35" s="6" t="s">
        <v>104</v>
      </c>
    </row>
    <row r="36" spans="1:11" x14ac:dyDescent="0.25">
      <c r="A36" s="11" t="s">
        <v>105</v>
      </c>
      <c r="B36" s="7">
        <v>412000</v>
      </c>
      <c r="C36" s="7">
        <v>381000</v>
      </c>
      <c r="D36" s="7">
        <v>29000</v>
      </c>
      <c r="E36" s="9">
        <v>2000</v>
      </c>
      <c r="F36" s="7">
        <v>265000</v>
      </c>
      <c r="G36" s="7">
        <v>146000</v>
      </c>
      <c r="H36" s="7">
        <v>12000</v>
      </c>
      <c r="I36" s="7">
        <v>24000</v>
      </c>
      <c r="J36" s="8">
        <v>6.3762181038347503</v>
      </c>
      <c r="K36" s="7" t="s">
        <v>333</v>
      </c>
    </row>
    <row r="37" spans="1:11" x14ac:dyDescent="0.25">
      <c r="A37" s="11" t="s">
        <v>106</v>
      </c>
      <c r="B37" s="7">
        <v>413000</v>
      </c>
      <c r="C37" s="7">
        <v>384000</v>
      </c>
      <c r="D37" s="7">
        <v>27000</v>
      </c>
      <c r="E37" s="9">
        <v>2000</v>
      </c>
      <c r="F37" s="7">
        <v>263000</v>
      </c>
      <c r="G37" s="7">
        <v>148000</v>
      </c>
      <c r="H37" s="7">
        <v>12000</v>
      </c>
      <c r="I37" s="7">
        <v>28000</v>
      </c>
      <c r="J37" s="8">
        <v>7.4199862896940703</v>
      </c>
      <c r="K37" s="7" t="s">
        <v>333</v>
      </c>
    </row>
    <row r="38" spans="1:11" x14ac:dyDescent="0.25">
      <c r="A38" s="11" t="s">
        <v>108</v>
      </c>
      <c r="B38" s="7">
        <v>415000</v>
      </c>
      <c r="C38" s="7">
        <v>387000</v>
      </c>
      <c r="D38" s="7">
        <v>25000</v>
      </c>
      <c r="E38" s="9">
        <v>3000</v>
      </c>
      <c r="F38" s="7">
        <v>264000</v>
      </c>
      <c r="G38" s="7">
        <v>150000</v>
      </c>
      <c r="H38" s="7">
        <v>11000</v>
      </c>
      <c r="I38" s="7">
        <v>32000</v>
      </c>
      <c r="J38" s="8">
        <v>8.2745359529827702</v>
      </c>
      <c r="K38" s="7" t="s">
        <v>333</v>
      </c>
    </row>
    <row r="39" spans="1:11" x14ac:dyDescent="0.25">
      <c r="A39" s="11" t="s">
        <v>109</v>
      </c>
      <c r="B39" s="7">
        <v>410000</v>
      </c>
      <c r="C39" s="7">
        <v>381000</v>
      </c>
      <c r="D39" s="7">
        <v>27000</v>
      </c>
      <c r="E39" s="9">
        <v>2000</v>
      </c>
      <c r="F39" s="7">
        <v>259000</v>
      </c>
      <c r="G39" s="7">
        <v>150000</v>
      </c>
      <c r="H39" s="7">
        <v>10000</v>
      </c>
      <c r="I39" s="7">
        <v>25000</v>
      </c>
      <c r="J39" s="8">
        <v>6.5962187214275998</v>
      </c>
      <c r="K39" s="7" t="s">
        <v>333</v>
      </c>
    </row>
    <row r="40" spans="1:11" x14ac:dyDescent="0.25">
      <c r="A40" s="11" t="s">
        <v>110</v>
      </c>
      <c r="B40" s="7">
        <v>411000</v>
      </c>
      <c r="C40" s="7">
        <v>384000</v>
      </c>
      <c r="D40" s="7">
        <v>26000</v>
      </c>
      <c r="E40" s="9">
        <v>2000</v>
      </c>
      <c r="F40" s="7">
        <v>258000</v>
      </c>
      <c r="G40" s="7">
        <v>152000</v>
      </c>
      <c r="H40" s="7">
        <v>12000</v>
      </c>
      <c r="I40" s="7">
        <v>23000</v>
      </c>
      <c r="J40" s="8">
        <v>6.07274896889892</v>
      </c>
      <c r="K40" s="7" t="s">
        <v>333</v>
      </c>
    </row>
    <row r="41" spans="1:11" x14ac:dyDescent="0.25">
      <c r="A41" s="11" t="s">
        <v>111</v>
      </c>
      <c r="B41" s="7">
        <v>410000</v>
      </c>
      <c r="C41" s="7">
        <v>379000</v>
      </c>
      <c r="D41" s="7">
        <v>28000</v>
      </c>
      <c r="E41" s="9">
        <v>3000</v>
      </c>
      <c r="F41" s="7">
        <v>258000</v>
      </c>
      <c r="G41" s="7">
        <v>151000</v>
      </c>
      <c r="H41" s="7">
        <v>12000</v>
      </c>
      <c r="I41" s="7">
        <v>25000</v>
      </c>
      <c r="J41" s="8">
        <v>6.4818819557993601</v>
      </c>
      <c r="K41" s="7" t="s">
        <v>333</v>
      </c>
    </row>
    <row r="42" spans="1:11" x14ac:dyDescent="0.25">
      <c r="A42" s="11" t="s">
        <v>112</v>
      </c>
      <c r="B42" s="7">
        <v>419000</v>
      </c>
      <c r="C42" s="7">
        <v>389000</v>
      </c>
      <c r="D42" s="7">
        <v>28000</v>
      </c>
      <c r="E42" s="9">
        <v>2000</v>
      </c>
      <c r="F42" s="7">
        <v>266000</v>
      </c>
      <c r="G42" s="7">
        <v>153000</v>
      </c>
      <c r="H42" s="7">
        <v>13000</v>
      </c>
      <c r="I42" s="7">
        <v>23000</v>
      </c>
      <c r="J42" s="8">
        <v>5.8203275653716604</v>
      </c>
      <c r="K42" s="7" t="s">
        <v>333</v>
      </c>
    </row>
    <row r="43" spans="1:11" x14ac:dyDescent="0.25">
      <c r="A43" s="11" t="s">
        <v>113</v>
      </c>
      <c r="B43" s="7">
        <v>420000</v>
      </c>
      <c r="C43" s="7">
        <v>389000</v>
      </c>
      <c r="D43" s="7">
        <v>30000</v>
      </c>
      <c r="E43" s="9">
        <v>2000</v>
      </c>
      <c r="F43" s="7">
        <v>271000</v>
      </c>
      <c r="G43" s="7">
        <v>149000</v>
      </c>
      <c r="H43" s="7">
        <v>13000</v>
      </c>
      <c r="I43" s="7">
        <v>20000</v>
      </c>
      <c r="J43" s="8">
        <v>5.0593011387155604</v>
      </c>
      <c r="K43" s="7" t="s">
        <v>333</v>
      </c>
    </row>
    <row r="44" spans="1:11" x14ac:dyDescent="0.25">
      <c r="A44" s="11" t="s">
        <v>114</v>
      </c>
      <c r="B44" s="7">
        <v>415000</v>
      </c>
      <c r="C44" s="7">
        <v>385000</v>
      </c>
      <c r="D44" s="7">
        <v>28000</v>
      </c>
      <c r="E44" s="9">
        <v>2000</v>
      </c>
      <c r="F44" s="7">
        <v>264000</v>
      </c>
      <c r="G44" s="7">
        <v>149000</v>
      </c>
      <c r="H44" s="7">
        <v>12000</v>
      </c>
      <c r="I44" s="7">
        <v>19000</v>
      </c>
      <c r="J44" s="8">
        <v>4.9450206822008402</v>
      </c>
      <c r="K44" s="7" t="s">
        <v>333</v>
      </c>
    </row>
    <row r="45" spans="1:11" x14ac:dyDescent="0.25">
      <c r="A45" s="11" t="s">
        <v>118</v>
      </c>
      <c r="B45" s="7">
        <v>3000</v>
      </c>
      <c r="C45" s="7">
        <v>1000</v>
      </c>
      <c r="D45" s="7">
        <v>2000</v>
      </c>
      <c r="E45" s="9">
        <v>0</v>
      </c>
      <c r="F45" s="7">
        <v>7000</v>
      </c>
      <c r="G45" s="7">
        <v>-3000</v>
      </c>
      <c r="H45" s="7">
        <v>0</v>
      </c>
      <c r="I45" s="7">
        <v>-4000</v>
      </c>
      <c r="J45" s="8">
        <v>-1.12772828669808</v>
      </c>
      <c r="K45" s="7" t="s">
        <v>333</v>
      </c>
    </row>
    <row r="46" spans="1:11" x14ac:dyDescent="0.25">
      <c r="A46" s="7"/>
      <c r="B46" s="7"/>
      <c r="C46" s="7"/>
      <c r="D46" s="7"/>
      <c r="E46" s="7"/>
      <c r="F46" s="7"/>
      <c r="G46" s="7"/>
      <c r="H46" s="7"/>
      <c r="I46" s="7"/>
      <c r="J46" s="8"/>
      <c r="K46" s="7"/>
    </row>
  </sheetData>
  <pageMargins left="0.7" right="0.7" top="0.75" bottom="0.75" header="0.3" footer="0.3"/>
  <pageSetup paperSize="9" orientation="portrait" horizontalDpi="300" verticalDpi="300"/>
  <tableParts count="3">
    <tablePart r:id="rId1"/>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45"/>
  <sheetViews>
    <sheetView workbookViewId="0"/>
  </sheetViews>
  <sheetFormatPr defaultColWidth="10.90625" defaultRowHeight="15" x14ac:dyDescent="0.25"/>
  <cols>
    <col min="1" max="1" width="21.7265625" customWidth="1"/>
    <col min="2" max="6" width="20.7265625" customWidth="1"/>
    <col min="7" max="7" width="30.7265625" customWidth="1"/>
  </cols>
  <sheetData>
    <row r="1" spans="1:7" ht="19.2" x14ac:dyDescent="0.35">
      <c r="A1" s="2" t="s">
        <v>50</v>
      </c>
    </row>
    <row r="2" spans="1:7" x14ac:dyDescent="0.25">
      <c r="A2" t="s">
        <v>123</v>
      </c>
    </row>
    <row r="3" spans="1:7" ht="30" customHeight="1" x14ac:dyDescent="0.3">
      <c r="A3" s="3" t="s">
        <v>69</v>
      </c>
    </row>
    <row r="4" spans="1:7" x14ac:dyDescent="0.25">
      <c r="A4" t="s">
        <v>72</v>
      </c>
    </row>
    <row r="5" spans="1:7" x14ac:dyDescent="0.25">
      <c r="A5" t="s">
        <v>73</v>
      </c>
    </row>
    <row r="6" spans="1:7" x14ac:dyDescent="0.25">
      <c r="A6" t="s">
        <v>352</v>
      </c>
    </row>
    <row r="7" spans="1:7" ht="30" customHeight="1" x14ac:dyDescent="0.3">
      <c r="A7" s="3" t="s">
        <v>353</v>
      </c>
    </row>
    <row r="8" spans="1:7" ht="46.8" x14ac:dyDescent="0.3">
      <c r="A8" s="5" t="s">
        <v>76</v>
      </c>
      <c r="B8" s="6" t="s">
        <v>356</v>
      </c>
      <c r="C8" s="6" t="s">
        <v>357</v>
      </c>
      <c r="D8" s="6" t="s">
        <v>358</v>
      </c>
      <c r="E8" s="6" t="s">
        <v>359</v>
      </c>
      <c r="F8" s="6" t="s">
        <v>360</v>
      </c>
      <c r="G8" s="6" t="s">
        <v>104</v>
      </c>
    </row>
    <row r="9" spans="1:7" x14ac:dyDescent="0.25">
      <c r="A9" s="11" t="s">
        <v>105</v>
      </c>
      <c r="B9" s="8">
        <v>26.454796536120099</v>
      </c>
      <c r="C9" s="8">
        <v>31.1568294530231</v>
      </c>
      <c r="D9" s="8">
        <v>35.038047230305502</v>
      </c>
      <c r="E9" s="8">
        <v>16.362262360455102</v>
      </c>
      <c r="F9" s="8">
        <v>10.4166024818143</v>
      </c>
      <c r="G9" s="7"/>
    </row>
    <row r="10" spans="1:7" x14ac:dyDescent="0.25">
      <c r="A10" s="11" t="s">
        <v>106</v>
      </c>
      <c r="B10" s="8">
        <v>27.7911854843199</v>
      </c>
      <c r="C10" s="8">
        <v>32.147566518355298</v>
      </c>
      <c r="D10" s="8">
        <v>36.369385896986103</v>
      </c>
      <c r="E10" s="8">
        <v>16.781640613003301</v>
      </c>
      <c r="F10" s="8">
        <v>9.9626404755270705</v>
      </c>
      <c r="G10" s="7"/>
    </row>
    <row r="11" spans="1:7" x14ac:dyDescent="0.25">
      <c r="A11" s="11" t="s">
        <v>108</v>
      </c>
      <c r="B11" s="8">
        <v>28.501095236978902</v>
      </c>
      <c r="C11" s="8">
        <v>32.924502093200402</v>
      </c>
      <c r="D11" s="8">
        <v>37.478747511126301</v>
      </c>
      <c r="E11" s="8">
        <v>16.665487934126901</v>
      </c>
      <c r="F11" s="8">
        <v>9.6052379176213591</v>
      </c>
      <c r="G11" s="7"/>
    </row>
    <row r="12" spans="1:7" x14ac:dyDescent="0.25">
      <c r="A12" s="11" t="s">
        <v>109</v>
      </c>
      <c r="B12" s="8">
        <v>28.220152219014601</v>
      </c>
      <c r="C12" s="8">
        <v>32.891770363782697</v>
      </c>
      <c r="D12" s="8">
        <v>37.436529410041601</v>
      </c>
      <c r="E12" s="8">
        <v>17.460235789018501</v>
      </c>
      <c r="F12" s="8">
        <v>9.9613472790348503</v>
      </c>
      <c r="G12" s="7"/>
    </row>
    <row r="13" spans="1:7" x14ac:dyDescent="0.25">
      <c r="A13" s="11" t="s">
        <v>110</v>
      </c>
      <c r="B13" s="8">
        <v>27.422623486723602</v>
      </c>
      <c r="C13" s="8">
        <v>31.6895592622697</v>
      </c>
      <c r="D13" s="8">
        <v>36.103001173473402</v>
      </c>
      <c r="E13" s="8">
        <v>16.185568654024401</v>
      </c>
      <c r="F13" s="8">
        <v>9.3107820063057893</v>
      </c>
      <c r="G13" s="7"/>
    </row>
    <row r="14" spans="1:7" x14ac:dyDescent="0.25">
      <c r="A14" s="11" t="s">
        <v>111</v>
      </c>
      <c r="B14" s="8">
        <v>27.607128660944799</v>
      </c>
      <c r="C14" s="8">
        <v>31.662637597638302</v>
      </c>
      <c r="D14" s="8">
        <v>36.188835449630098</v>
      </c>
      <c r="E14" s="8">
        <v>16.434692163823001</v>
      </c>
      <c r="F14" s="8">
        <v>10.0328406708595</v>
      </c>
      <c r="G14" s="7"/>
    </row>
    <row r="15" spans="1:7" x14ac:dyDescent="0.25">
      <c r="A15" s="11" t="s">
        <v>112</v>
      </c>
      <c r="B15" s="8">
        <v>28.3429060262824</v>
      </c>
      <c r="C15" s="8">
        <v>32.199541738985999</v>
      </c>
      <c r="D15" s="8">
        <v>36.694475981678004</v>
      </c>
      <c r="E15" s="8">
        <v>16.620593349844501</v>
      </c>
      <c r="F15" s="8">
        <v>10.2776529522266</v>
      </c>
      <c r="G15" s="7"/>
    </row>
    <row r="16" spans="1:7" x14ac:dyDescent="0.25">
      <c r="A16" s="11" t="s">
        <v>113</v>
      </c>
      <c r="B16" s="8">
        <v>28.9741845264702</v>
      </c>
      <c r="C16" s="8">
        <v>33.017922514777503</v>
      </c>
      <c r="D16" s="8">
        <v>37.100798864103403</v>
      </c>
      <c r="E16" s="8">
        <v>18.043978933547901</v>
      </c>
      <c r="F16" s="8">
        <v>12.623095993653299</v>
      </c>
      <c r="G16" s="7"/>
    </row>
    <row r="17" spans="1:7" x14ac:dyDescent="0.25">
      <c r="A17" s="11" t="s">
        <v>114</v>
      </c>
      <c r="B17" s="8">
        <v>27.7400199864543</v>
      </c>
      <c r="C17" s="8">
        <v>31.998288181006298</v>
      </c>
      <c r="D17" s="8">
        <v>36.147368612872697</v>
      </c>
      <c r="E17" s="8">
        <v>17.074750458797698</v>
      </c>
      <c r="F17" s="8">
        <v>12.9415083952656</v>
      </c>
      <c r="G17" s="7"/>
    </row>
    <row r="18" spans="1:7" x14ac:dyDescent="0.25">
      <c r="A18" s="11" t="s">
        <v>118</v>
      </c>
      <c r="B18" s="8">
        <v>0.317396499730698</v>
      </c>
      <c r="C18" s="8">
        <v>0.30872891873659802</v>
      </c>
      <c r="D18" s="8">
        <v>4.4367439399295001E-2</v>
      </c>
      <c r="E18" s="8">
        <v>0.889181804773298</v>
      </c>
      <c r="F18" s="8">
        <v>3.6307263889598098</v>
      </c>
      <c r="G18" s="7" t="s">
        <v>117</v>
      </c>
    </row>
    <row r="19" spans="1:7" x14ac:dyDescent="0.25">
      <c r="A19" s="7"/>
      <c r="B19" s="7"/>
      <c r="C19" s="7"/>
      <c r="D19" s="7"/>
      <c r="E19" s="7"/>
      <c r="F19" s="7"/>
      <c r="G19" s="7"/>
    </row>
    <row r="20" spans="1:7" ht="30" customHeight="1" x14ac:dyDescent="0.3">
      <c r="A20" s="3" t="s">
        <v>354</v>
      </c>
    </row>
    <row r="21" spans="1:7" ht="46.8" x14ac:dyDescent="0.3">
      <c r="A21" s="5" t="s">
        <v>76</v>
      </c>
      <c r="B21" s="6" t="s">
        <v>361</v>
      </c>
      <c r="C21" s="6" t="s">
        <v>362</v>
      </c>
      <c r="D21" s="6" t="s">
        <v>363</v>
      </c>
      <c r="E21" s="6" t="s">
        <v>364</v>
      </c>
      <c r="F21" s="6" t="s">
        <v>365</v>
      </c>
      <c r="G21" s="6" t="s">
        <v>104</v>
      </c>
    </row>
    <row r="22" spans="1:7" x14ac:dyDescent="0.25">
      <c r="A22" s="11" t="s">
        <v>105</v>
      </c>
      <c r="B22" s="8">
        <v>15.7016758376271</v>
      </c>
      <c r="C22" s="8">
        <v>35.952492449928698</v>
      </c>
      <c r="D22" s="8">
        <v>37.699499838243398</v>
      </c>
      <c r="E22" s="8">
        <v>16.827842117702701</v>
      </c>
      <c r="F22" s="8">
        <v>11.028781908514601</v>
      </c>
      <c r="G22" s="7"/>
    </row>
    <row r="23" spans="1:7" x14ac:dyDescent="0.25">
      <c r="A23" s="11" t="s">
        <v>106</v>
      </c>
      <c r="B23" s="8">
        <v>16.485901941083</v>
      </c>
      <c r="C23" s="8">
        <v>36.506995276789098</v>
      </c>
      <c r="D23" s="8">
        <v>38.479888879408598</v>
      </c>
      <c r="E23" s="8">
        <v>17.8651438520852</v>
      </c>
      <c r="F23" s="8">
        <v>11.674780814852999</v>
      </c>
      <c r="G23" s="7"/>
    </row>
    <row r="24" spans="1:7" x14ac:dyDescent="0.25">
      <c r="A24" s="11" t="s">
        <v>108</v>
      </c>
      <c r="B24" s="8">
        <v>16.7777845632984</v>
      </c>
      <c r="C24" s="8">
        <v>37.2310975377152</v>
      </c>
      <c r="D24" s="8">
        <v>39.433375776342899</v>
      </c>
      <c r="E24" s="8">
        <v>16.574750900996399</v>
      </c>
      <c r="F24" s="8">
        <v>12.7430521091811</v>
      </c>
      <c r="G24" s="7"/>
    </row>
    <row r="25" spans="1:7" x14ac:dyDescent="0.25">
      <c r="A25" s="11" t="s">
        <v>109</v>
      </c>
      <c r="B25" s="8">
        <v>16.644155892803099</v>
      </c>
      <c r="C25" s="8">
        <v>37.180932313204998</v>
      </c>
      <c r="D25" s="8">
        <v>39.609589515394802</v>
      </c>
      <c r="E25" s="8">
        <v>17.8465898497222</v>
      </c>
      <c r="F25" s="8">
        <v>9.8611502220296803</v>
      </c>
      <c r="G25" s="7"/>
    </row>
    <row r="26" spans="1:7" x14ac:dyDescent="0.25">
      <c r="A26" s="11" t="s">
        <v>110</v>
      </c>
      <c r="B26" s="8">
        <v>16.506462835654698</v>
      </c>
      <c r="C26" s="8">
        <v>36.355845681745897</v>
      </c>
      <c r="D26" s="8">
        <v>38.297640209315297</v>
      </c>
      <c r="E26" s="8">
        <v>17.948412942989201</v>
      </c>
      <c r="F26" s="8">
        <v>11.414574054771199</v>
      </c>
      <c r="G26" s="7"/>
    </row>
    <row r="27" spans="1:7" x14ac:dyDescent="0.25">
      <c r="A27" s="11" t="s">
        <v>111</v>
      </c>
      <c r="B27" s="8">
        <v>16.4058054239322</v>
      </c>
      <c r="C27" s="8">
        <v>35.5375545036189</v>
      </c>
      <c r="D27" s="8">
        <v>38.139390323746703</v>
      </c>
      <c r="E27" s="8">
        <v>15.9153767117519</v>
      </c>
      <c r="F27" s="8">
        <v>11.514448480845401</v>
      </c>
      <c r="G27" s="7"/>
    </row>
    <row r="28" spans="1:7" x14ac:dyDescent="0.25">
      <c r="A28" s="11" t="s">
        <v>112</v>
      </c>
      <c r="B28" s="8">
        <v>16.676164572791901</v>
      </c>
      <c r="C28" s="8">
        <v>36.191085510886701</v>
      </c>
      <c r="D28" s="8">
        <v>38.702527128249699</v>
      </c>
      <c r="E28" s="8">
        <v>16.279404274750199</v>
      </c>
      <c r="F28" s="8">
        <v>10.3248646697943</v>
      </c>
      <c r="G28" s="7"/>
    </row>
    <row r="29" spans="1:7" x14ac:dyDescent="0.25">
      <c r="A29" s="11" t="s">
        <v>113</v>
      </c>
      <c r="B29" s="8">
        <v>16.921511174090799</v>
      </c>
      <c r="C29" s="8">
        <v>36.998555117000301</v>
      </c>
      <c r="D29" s="8">
        <v>38.972902325302201</v>
      </c>
      <c r="E29" s="8">
        <v>19.379185103244801</v>
      </c>
      <c r="F29" s="8">
        <v>15.017427526991399</v>
      </c>
      <c r="G29" s="7"/>
    </row>
    <row r="30" spans="1:7" x14ac:dyDescent="0.25">
      <c r="A30" s="11" t="s">
        <v>114</v>
      </c>
      <c r="B30" s="8">
        <v>16.469387286258399</v>
      </c>
      <c r="C30" s="8">
        <v>36.408666085090097</v>
      </c>
      <c r="D30" s="8">
        <v>38.401767566966299</v>
      </c>
      <c r="E30" s="8">
        <v>18.301472404293701</v>
      </c>
      <c r="F30" s="8">
        <v>16.9782824276081</v>
      </c>
      <c r="G30" s="7"/>
    </row>
    <row r="31" spans="1:7" x14ac:dyDescent="0.25">
      <c r="A31" s="11" t="s">
        <v>118</v>
      </c>
      <c r="B31" s="8">
        <v>-3.7075549396298903E-2</v>
      </c>
      <c r="C31" s="8">
        <v>5.2820403344199497E-2</v>
      </c>
      <c r="D31" s="8">
        <v>0.10412735765100201</v>
      </c>
      <c r="E31" s="8">
        <v>0.3530594613045</v>
      </c>
      <c r="F31" s="8">
        <v>5.5637083728369001</v>
      </c>
      <c r="G31" s="7" t="s">
        <v>117</v>
      </c>
    </row>
    <row r="32" spans="1:7" x14ac:dyDescent="0.25">
      <c r="A32" s="7"/>
      <c r="B32" s="7"/>
      <c r="C32" s="7"/>
      <c r="D32" s="7"/>
      <c r="E32" s="7"/>
      <c r="F32" s="7"/>
      <c r="G32" s="7"/>
    </row>
    <row r="33" spans="1:7" ht="30" customHeight="1" x14ac:dyDescent="0.3">
      <c r="A33" s="3" t="s">
        <v>355</v>
      </c>
    </row>
    <row r="34" spans="1:7" ht="46.8" x14ac:dyDescent="0.3">
      <c r="A34" s="5" t="s">
        <v>76</v>
      </c>
      <c r="B34" s="6" t="s">
        <v>366</v>
      </c>
      <c r="C34" s="6" t="s">
        <v>367</v>
      </c>
      <c r="D34" s="6" t="s">
        <v>368</v>
      </c>
      <c r="E34" s="6" t="s">
        <v>369</v>
      </c>
      <c r="F34" s="6" t="s">
        <v>370</v>
      </c>
      <c r="G34" s="6" t="s">
        <v>104</v>
      </c>
    </row>
    <row r="35" spans="1:7" x14ac:dyDescent="0.25">
      <c r="A35" s="11" t="s">
        <v>105</v>
      </c>
      <c r="B35" s="8">
        <v>10.7612047233401</v>
      </c>
      <c r="C35" s="8">
        <v>26.0971956496773</v>
      </c>
      <c r="D35" s="8">
        <v>31.108577558919301</v>
      </c>
      <c r="E35" s="8">
        <v>16.2266562947461</v>
      </c>
      <c r="F35" s="8">
        <v>9.8055745554035596</v>
      </c>
      <c r="G35" s="7"/>
    </row>
    <row r="36" spans="1:7" x14ac:dyDescent="0.25">
      <c r="A36" s="11" t="s">
        <v>106</v>
      </c>
      <c r="B36" s="8">
        <v>11.312756446062</v>
      </c>
      <c r="C36" s="8">
        <v>27.397897938179501</v>
      </c>
      <c r="D36" s="8">
        <v>33.168066203284297</v>
      </c>
      <c r="E36" s="8">
        <v>16.426340044317001</v>
      </c>
      <c r="F36" s="8">
        <v>8.5605625475124594</v>
      </c>
      <c r="G36" s="7"/>
    </row>
    <row r="37" spans="1:7" x14ac:dyDescent="0.25">
      <c r="A37" s="11" t="s">
        <v>108</v>
      </c>
      <c r="B37" s="8">
        <v>11.734785317958501</v>
      </c>
      <c r="C37" s="8">
        <v>28.275841647470902</v>
      </c>
      <c r="D37" s="8">
        <v>34.528030633328903</v>
      </c>
      <c r="E37" s="8">
        <v>16.694196638182</v>
      </c>
      <c r="F37" s="8">
        <v>7.2431586812365696</v>
      </c>
      <c r="G37" s="7"/>
    </row>
    <row r="38" spans="1:7" x14ac:dyDescent="0.25">
      <c r="A38" s="11" t="s">
        <v>109</v>
      </c>
      <c r="B38" s="8">
        <v>11.584742698187901</v>
      </c>
      <c r="C38" s="8">
        <v>28.2336405710412</v>
      </c>
      <c r="D38" s="8">
        <v>34.161787782046403</v>
      </c>
      <c r="E38" s="8">
        <v>17.321955516406099</v>
      </c>
      <c r="F38" s="8">
        <v>10.053125</v>
      </c>
      <c r="G38" s="7"/>
    </row>
    <row r="39" spans="1:7" x14ac:dyDescent="0.25">
      <c r="A39" s="11" t="s">
        <v>110</v>
      </c>
      <c r="B39" s="8">
        <v>10.9277404326655</v>
      </c>
      <c r="C39" s="8">
        <v>26.567038956026401</v>
      </c>
      <c r="D39" s="8">
        <v>32.686988015481901</v>
      </c>
      <c r="E39" s="8">
        <v>15.621152821538301</v>
      </c>
      <c r="F39" s="8">
        <v>7.4554153434731703</v>
      </c>
      <c r="G39" s="7"/>
    </row>
    <row r="40" spans="1:7" x14ac:dyDescent="0.25">
      <c r="A40" s="11" t="s">
        <v>111</v>
      </c>
      <c r="B40" s="8">
        <v>11.214174142886201</v>
      </c>
      <c r="C40" s="8">
        <v>27.3337772940767</v>
      </c>
      <c r="D40" s="8">
        <v>33.189748253868302</v>
      </c>
      <c r="E40" s="8">
        <v>16.639928639422699</v>
      </c>
      <c r="F40" s="8">
        <v>8.5040253876299197</v>
      </c>
      <c r="G40" s="7"/>
    </row>
    <row r="41" spans="1:7" x14ac:dyDescent="0.25">
      <c r="A41" s="11" t="s">
        <v>112</v>
      </c>
      <c r="B41" s="8">
        <v>11.6724857159419</v>
      </c>
      <c r="C41" s="8">
        <v>27.828339562045901</v>
      </c>
      <c r="D41" s="8">
        <v>33.666547084524403</v>
      </c>
      <c r="E41" s="8">
        <v>16.748563975548102</v>
      </c>
      <c r="F41" s="8">
        <v>10.2284489243268</v>
      </c>
      <c r="G41" s="7"/>
    </row>
    <row r="42" spans="1:7" x14ac:dyDescent="0.25">
      <c r="A42" s="11" t="s">
        <v>113</v>
      </c>
      <c r="B42" s="8">
        <v>12.0562170014028</v>
      </c>
      <c r="C42" s="8">
        <v>28.6934596021229</v>
      </c>
      <c r="D42" s="8">
        <v>34.321649913293399</v>
      </c>
      <c r="E42" s="8">
        <v>17.555821430738</v>
      </c>
      <c r="F42" s="8">
        <v>10.5286123298877</v>
      </c>
      <c r="G42" s="7"/>
    </row>
    <row r="43" spans="1:7" x14ac:dyDescent="0.25">
      <c r="A43" s="11" t="s">
        <v>114</v>
      </c>
      <c r="B43" s="8">
        <v>11.2750821658598</v>
      </c>
      <c r="C43" s="8">
        <v>27.196790357957401</v>
      </c>
      <c r="D43" s="8">
        <v>32.755807408534302</v>
      </c>
      <c r="E43" s="8">
        <v>16.639752347844802</v>
      </c>
      <c r="F43" s="8">
        <v>9.4664504012293005</v>
      </c>
      <c r="G43" s="7"/>
    </row>
    <row r="44" spans="1:7" x14ac:dyDescent="0.25">
      <c r="A44" s="11" t="s">
        <v>118</v>
      </c>
      <c r="B44" s="8">
        <v>0.34734173319430001</v>
      </c>
      <c r="C44" s="8">
        <v>0.62975140193099899</v>
      </c>
      <c r="D44" s="8">
        <v>6.8819393052400799E-2</v>
      </c>
      <c r="E44" s="8">
        <v>1.0185995263065</v>
      </c>
      <c r="F44" s="8">
        <v>2.0110350577561298</v>
      </c>
      <c r="G44" s="7" t="s">
        <v>117</v>
      </c>
    </row>
    <row r="45" spans="1:7" x14ac:dyDescent="0.25">
      <c r="A45" s="7"/>
      <c r="B45" s="7"/>
      <c r="C45" s="7"/>
      <c r="D45" s="7"/>
      <c r="E45" s="7"/>
      <c r="F45" s="7"/>
      <c r="G45" s="7"/>
    </row>
  </sheetData>
  <pageMargins left="0.7" right="0.7" top="0.75" bottom="0.75" header="0.3" footer="0.3"/>
  <pageSetup paperSize="9" orientation="portrait" horizontalDpi="300" verticalDpi="300"/>
  <tableParts count="3">
    <tablePart r:id="rId1"/>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45"/>
  <sheetViews>
    <sheetView workbookViewId="0"/>
  </sheetViews>
  <sheetFormatPr defaultColWidth="10.90625" defaultRowHeight="15" x14ac:dyDescent="0.25"/>
  <cols>
    <col min="1" max="1" width="21.7265625" customWidth="1"/>
    <col min="2" max="15" width="18.7265625" customWidth="1"/>
    <col min="16" max="16" width="70.7265625" customWidth="1"/>
  </cols>
  <sheetData>
    <row r="1" spans="1:16" ht="19.2" x14ac:dyDescent="0.35">
      <c r="A1" s="2" t="s">
        <v>371</v>
      </c>
    </row>
    <row r="2" spans="1:16" x14ac:dyDescent="0.25">
      <c r="A2" t="s">
        <v>123</v>
      </c>
    </row>
    <row r="3" spans="1:16" ht="30" customHeight="1" x14ac:dyDescent="0.3">
      <c r="A3" s="3" t="s">
        <v>69</v>
      </c>
    </row>
    <row r="4" spans="1:16" x14ac:dyDescent="0.25">
      <c r="A4" t="s">
        <v>72</v>
      </c>
    </row>
    <row r="5" spans="1:16" x14ac:dyDescent="0.25">
      <c r="A5" t="s">
        <v>73</v>
      </c>
    </row>
    <row r="6" spans="1:16" x14ac:dyDescent="0.25">
      <c r="A6" t="s">
        <v>372</v>
      </c>
    </row>
    <row r="7" spans="1:16" ht="30" customHeight="1" x14ac:dyDescent="0.3">
      <c r="A7" s="3" t="s">
        <v>373</v>
      </c>
    </row>
    <row r="8" spans="1:16" ht="46.8" x14ac:dyDescent="0.3">
      <c r="A8" s="5" t="s">
        <v>76</v>
      </c>
      <c r="B8" s="6" t="s">
        <v>376</v>
      </c>
      <c r="C8" s="6" t="s">
        <v>377</v>
      </c>
      <c r="D8" s="6" t="s">
        <v>378</v>
      </c>
      <c r="E8" s="6" t="s">
        <v>379</v>
      </c>
      <c r="F8" s="6" t="s">
        <v>380</v>
      </c>
      <c r="G8" s="6" t="s">
        <v>381</v>
      </c>
      <c r="H8" s="6" t="s">
        <v>382</v>
      </c>
      <c r="I8" s="6" t="s">
        <v>383</v>
      </c>
      <c r="J8" s="6" t="s">
        <v>384</v>
      </c>
      <c r="K8" s="6" t="s">
        <v>385</v>
      </c>
      <c r="L8" s="6" t="s">
        <v>386</v>
      </c>
      <c r="M8" s="6" t="s">
        <v>387</v>
      </c>
      <c r="N8" s="6" t="s">
        <v>388</v>
      </c>
      <c r="O8" s="6" t="s">
        <v>389</v>
      </c>
      <c r="P8" s="6" t="s">
        <v>104</v>
      </c>
    </row>
    <row r="9" spans="1:16" x14ac:dyDescent="0.25">
      <c r="A9" s="11" t="s">
        <v>105</v>
      </c>
      <c r="B9" s="7">
        <v>849000</v>
      </c>
      <c r="C9" s="7">
        <v>817000</v>
      </c>
      <c r="D9" s="7">
        <v>98000</v>
      </c>
      <c r="E9" s="7">
        <v>184000</v>
      </c>
      <c r="F9" s="7">
        <v>298000</v>
      </c>
      <c r="G9" s="7">
        <v>238000</v>
      </c>
      <c r="H9" s="7">
        <v>32000</v>
      </c>
      <c r="I9" s="8">
        <v>56.675831345872901</v>
      </c>
      <c r="J9" s="8">
        <v>69.475451647183803</v>
      </c>
      <c r="K9" s="8">
        <v>50.6631492579168</v>
      </c>
      <c r="L9" s="8">
        <v>77.004640780120994</v>
      </c>
      <c r="M9" s="8">
        <v>80.432860523918094</v>
      </c>
      <c r="N9" s="8">
        <v>63.501234013910697</v>
      </c>
      <c r="O9" s="8">
        <v>9.9039121695718801</v>
      </c>
      <c r="P9" s="7"/>
    </row>
    <row r="10" spans="1:16" x14ac:dyDescent="0.25">
      <c r="A10" s="11" t="s">
        <v>106</v>
      </c>
      <c r="B10" s="7">
        <v>864000</v>
      </c>
      <c r="C10" s="7">
        <v>832000</v>
      </c>
      <c r="D10" s="7">
        <v>101000</v>
      </c>
      <c r="E10" s="7">
        <v>194000</v>
      </c>
      <c r="F10" s="7">
        <v>304000</v>
      </c>
      <c r="G10" s="7">
        <v>233000</v>
      </c>
      <c r="H10" s="7">
        <v>33000</v>
      </c>
      <c r="I10" s="8">
        <v>57.625503021964697</v>
      </c>
      <c r="J10" s="8">
        <v>70.708593819725706</v>
      </c>
      <c r="K10" s="8">
        <v>52.247196838469399</v>
      </c>
      <c r="L10" s="8">
        <v>81.740140382770306</v>
      </c>
      <c r="M10" s="8">
        <v>81.783749710412707</v>
      </c>
      <c r="N10" s="8">
        <v>62.2427717288354</v>
      </c>
      <c r="O10" s="8">
        <v>10.074822828686001</v>
      </c>
      <c r="P10" s="7"/>
    </row>
    <row r="11" spans="1:16" x14ac:dyDescent="0.25">
      <c r="A11" s="11" t="s">
        <v>108</v>
      </c>
      <c r="B11" s="7">
        <v>866000</v>
      </c>
      <c r="C11" s="7">
        <v>834000</v>
      </c>
      <c r="D11" s="7">
        <v>102000</v>
      </c>
      <c r="E11" s="7">
        <v>192000</v>
      </c>
      <c r="F11" s="7">
        <v>306000</v>
      </c>
      <c r="G11" s="7">
        <v>233000</v>
      </c>
      <c r="H11" s="7">
        <v>32000</v>
      </c>
      <c r="I11" s="8">
        <v>57.625329182987102</v>
      </c>
      <c r="J11" s="8">
        <v>70.839455790406703</v>
      </c>
      <c r="K11" s="8">
        <v>52.814482919375301</v>
      </c>
      <c r="L11" s="8">
        <v>81.148810302414006</v>
      </c>
      <c r="M11" s="8">
        <v>82.387478699089797</v>
      </c>
      <c r="N11" s="8">
        <v>62.168415216649599</v>
      </c>
      <c r="O11" s="8">
        <v>9.8600721910759503</v>
      </c>
      <c r="P11" s="7"/>
    </row>
    <row r="12" spans="1:16" x14ac:dyDescent="0.25">
      <c r="A12" s="11" t="s">
        <v>109</v>
      </c>
      <c r="B12" s="7">
        <v>858000</v>
      </c>
      <c r="C12" s="7">
        <v>827000</v>
      </c>
      <c r="D12" s="7">
        <v>103000</v>
      </c>
      <c r="E12" s="7">
        <v>187000</v>
      </c>
      <c r="F12" s="7">
        <v>299000</v>
      </c>
      <c r="G12" s="7">
        <v>238000</v>
      </c>
      <c r="H12" s="7">
        <v>31000</v>
      </c>
      <c r="I12" s="8">
        <v>57.033704907396803</v>
      </c>
      <c r="J12" s="8">
        <v>70.284675737816897</v>
      </c>
      <c r="K12" s="8">
        <v>53.280113407075497</v>
      </c>
      <c r="L12" s="8">
        <v>79.201871776537601</v>
      </c>
      <c r="M12" s="8">
        <v>80.563963076856894</v>
      </c>
      <c r="N12" s="8">
        <v>63.251488332960598</v>
      </c>
      <c r="O12" s="8">
        <v>9.4003414751850194</v>
      </c>
      <c r="P12" s="7"/>
    </row>
    <row r="13" spans="1:16" x14ac:dyDescent="0.25">
      <c r="A13" s="11" t="s">
        <v>110</v>
      </c>
      <c r="B13" s="7">
        <v>865000</v>
      </c>
      <c r="C13" s="7">
        <v>835000</v>
      </c>
      <c r="D13" s="7">
        <v>103000</v>
      </c>
      <c r="E13" s="7">
        <v>190000</v>
      </c>
      <c r="F13" s="7">
        <v>298000</v>
      </c>
      <c r="G13" s="7">
        <v>243000</v>
      </c>
      <c r="H13" s="7">
        <v>30000</v>
      </c>
      <c r="I13" s="8">
        <v>57.442022092574803</v>
      </c>
      <c r="J13" s="8">
        <v>70.928252229509297</v>
      </c>
      <c r="K13" s="8">
        <v>53.398298786026899</v>
      </c>
      <c r="L13" s="8">
        <v>80.570047079781105</v>
      </c>
      <c r="M13" s="8">
        <v>80.184183150951199</v>
      </c>
      <c r="N13" s="8">
        <v>64.752942178409697</v>
      </c>
      <c r="O13" s="8">
        <v>9.2131882552353908</v>
      </c>
      <c r="P13" s="7"/>
    </row>
    <row r="14" spans="1:16" x14ac:dyDescent="0.25">
      <c r="A14" s="11" t="s">
        <v>111</v>
      </c>
      <c r="B14" s="7">
        <v>872000</v>
      </c>
      <c r="C14" s="7">
        <v>839000</v>
      </c>
      <c r="D14" s="7">
        <v>105000</v>
      </c>
      <c r="E14" s="7">
        <v>192000</v>
      </c>
      <c r="F14" s="7">
        <v>301000</v>
      </c>
      <c r="G14" s="7">
        <v>241000</v>
      </c>
      <c r="H14" s="7">
        <v>33000</v>
      </c>
      <c r="I14" s="8">
        <v>57.782665631072099</v>
      </c>
      <c r="J14" s="8">
        <v>71.212236976818801</v>
      </c>
      <c r="K14" s="8">
        <v>53.856288534579498</v>
      </c>
      <c r="L14" s="8">
        <v>81.723117731075305</v>
      </c>
      <c r="M14" s="8">
        <v>80.895156938392503</v>
      </c>
      <c r="N14" s="8">
        <v>64.011353690880597</v>
      </c>
      <c r="O14" s="8">
        <v>9.9931121570428196</v>
      </c>
      <c r="P14" s="7"/>
    </row>
    <row r="15" spans="1:16" x14ac:dyDescent="0.25">
      <c r="A15" s="11" t="s">
        <v>112</v>
      </c>
      <c r="B15" s="7">
        <v>880000</v>
      </c>
      <c r="C15" s="7">
        <v>848000</v>
      </c>
      <c r="D15" s="7">
        <v>99000</v>
      </c>
      <c r="E15" s="7">
        <v>189000</v>
      </c>
      <c r="F15" s="7">
        <v>311000</v>
      </c>
      <c r="G15" s="7">
        <v>248000</v>
      </c>
      <c r="H15" s="7">
        <v>32000</v>
      </c>
      <c r="I15" s="8">
        <v>58.242611878031703</v>
      </c>
      <c r="J15" s="8">
        <v>71.932722911358098</v>
      </c>
      <c r="K15" s="8">
        <v>50.938274519060499</v>
      </c>
      <c r="L15" s="8">
        <v>80.428928148356505</v>
      </c>
      <c r="M15" s="8">
        <v>83.512679357196703</v>
      </c>
      <c r="N15" s="8">
        <v>66.026491651220695</v>
      </c>
      <c r="O15" s="8">
        <v>9.7598427799580492</v>
      </c>
      <c r="P15" s="7"/>
    </row>
    <row r="16" spans="1:16" x14ac:dyDescent="0.25">
      <c r="A16" s="11" t="s">
        <v>113</v>
      </c>
      <c r="B16" s="7">
        <v>878000</v>
      </c>
      <c r="C16" s="7">
        <v>842000</v>
      </c>
      <c r="D16" s="7">
        <v>96000</v>
      </c>
      <c r="E16" s="7">
        <v>189000</v>
      </c>
      <c r="F16" s="7">
        <v>312000</v>
      </c>
      <c r="G16" s="7">
        <v>244000</v>
      </c>
      <c r="H16" s="7">
        <v>35000</v>
      </c>
      <c r="I16" s="8">
        <v>57.967320062833799</v>
      </c>
      <c r="J16" s="8">
        <v>71.417994999881302</v>
      </c>
      <c r="K16" s="8">
        <v>49.368332182055397</v>
      </c>
      <c r="L16" s="8">
        <v>80.828564106944597</v>
      </c>
      <c r="M16" s="8">
        <v>83.561996020385493</v>
      </c>
      <c r="N16" s="8">
        <v>64.961961115807298</v>
      </c>
      <c r="O16" s="8">
        <v>10.574251035373001</v>
      </c>
      <c r="P16" s="7"/>
    </row>
    <row r="17" spans="1:16" x14ac:dyDescent="0.25">
      <c r="A17" s="11" t="s">
        <v>114</v>
      </c>
      <c r="B17" s="7">
        <v>867000</v>
      </c>
      <c r="C17" s="7">
        <v>829000</v>
      </c>
      <c r="D17" s="7">
        <v>99000</v>
      </c>
      <c r="E17" s="7">
        <v>189000</v>
      </c>
      <c r="F17" s="7">
        <v>307000</v>
      </c>
      <c r="G17" s="7">
        <v>234000</v>
      </c>
      <c r="H17" s="7">
        <v>38000</v>
      </c>
      <c r="I17" s="8">
        <v>57.179623490737697</v>
      </c>
      <c r="J17" s="8">
        <v>70.297014593849497</v>
      </c>
      <c r="K17" s="8">
        <v>50.453825023825203</v>
      </c>
      <c r="L17" s="8">
        <v>80.796825043072801</v>
      </c>
      <c r="M17" s="8">
        <v>82.239321314044702</v>
      </c>
      <c r="N17" s="8">
        <v>62.263222828456897</v>
      </c>
      <c r="O17" s="8">
        <v>11.212715389186</v>
      </c>
      <c r="P17" s="7"/>
    </row>
    <row r="18" spans="1:16" x14ac:dyDescent="0.25">
      <c r="A18" s="11" t="s">
        <v>118</v>
      </c>
      <c r="B18" s="7">
        <v>2000</v>
      </c>
      <c r="C18" s="7">
        <v>-6000</v>
      </c>
      <c r="D18" s="7">
        <v>-4000</v>
      </c>
      <c r="E18" s="7">
        <v>-1000</v>
      </c>
      <c r="F18" s="7">
        <v>9000</v>
      </c>
      <c r="G18" s="7">
        <v>-9000</v>
      </c>
      <c r="H18" s="7">
        <v>7000</v>
      </c>
      <c r="I18" s="8">
        <v>-0.262398601837106</v>
      </c>
      <c r="J18" s="8">
        <v>-0.63123763565980096</v>
      </c>
      <c r="K18" s="8">
        <v>-2.9444737622016999</v>
      </c>
      <c r="L18" s="8">
        <v>0.226777963291696</v>
      </c>
      <c r="M18" s="8">
        <v>2.0551381630934999</v>
      </c>
      <c r="N18" s="8">
        <v>-2.4897193499528001</v>
      </c>
      <c r="O18" s="8">
        <v>1.99952713395061</v>
      </c>
      <c r="P18" s="7" t="s">
        <v>117</v>
      </c>
    </row>
    <row r="19" spans="1:16" x14ac:dyDescent="0.25">
      <c r="A19" s="7"/>
      <c r="B19" s="7"/>
      <c r="C19" s="7"/>
      <c r="D19" s="7"/>
      <c r="E19" s="7"/>
      <c r="F19" s="7"/>
      <c r="G19" s="7"/>
      <c r="H19" s="7"/>
      <c r="I19" s="8"/>
      <c r="J19" s="8"/>
      <c r="K19" s="8"/>
      <c r="L19" s="8"/>
      <c r="M19" s="8"/>
      <c r="N19" s="8"/>
      <c r="O19" s="8"/>
      <c r="P19" s="7"/>
    </row>
    <row r="20" spans="1:16" ht="30" customHeight="1" x14ac:dyDescent="0.3">
      <c r="A20" s="3" t="s">
        <v>374</v>
      </c>
    </row>
    <row r="21" spans="1:16" ht="46.8" x14ac:dyDescent="0.3">
      <c r="A21" s="5" t="s">
        <v>76</v>
      </c>
      <c r="B21" s="6" t="s">
        <v>390</v>
      </c>
      <c r="C21" s="6" t="s">
        <v>391</v>
      </c>
      <c r="D21" s="6" t="s">
        <v>392</v>
      </c>
      <c r="E21" s="6" t="s">
        <v>393</v>
      </c>
      <c r="F21" s="6" t="s">
        <v>394</v>
      </c>
      <c r="G21" s="6" t="s">
        <v>395</v>
      </c>
      <c r="H21" s="6" t="s">
        <v>396</v>
      </c>
      <c r="I21" s="6" t="s">
        <v>397</v>
      </c>
      <c r="J21" s="6" t="s">
        <v>398</v>
      </c>
      <c r="K21" s="6" t="s">
        <v>399</v>
      </c>
      <c r="L21" s="6" t="s">
        <v>400</v>
      </c>
      <c r="M21" s="6" t="s">
        <v>401</v>
      </c>
      <c r="N21" s="6" t="s">
        <v>402</v>
      </c>
      <c r="O21" s="6" t="s">
        <v>403</v>
      </c>
      <c r="P21" s="6" t="s">
        <v>104</v>
      </c>
    </row>
    <row r="22" spans="1:16" x14ac:dyDescent="0.25">
      <c r="A22" s="11" t="s">
        <v>105</v>
      </c>
      <c r="B22" s="7">
        <v>437000</v>
      </c>
      <c r="C22" s="7">
        <v>419000</v>
      </c>
      <c r="D22" s="7">
        <v>50000</v>
      </c>
      <c r="E22" s="7">
        <v>95000</v>
      </c>
      <c r="F22" s="7">
        <v>149000</v>
      </c>
      <c r="G22" s="7">
        <v>124000</v>
      </c>
      <c r="H22" s="7">
        <v>18000</v>
      </c>
      <c r="I22" s="8">
        <v>59.760266006212298</v>
      </c>
      <c r="J22" s="8">
        <v>72.183663862300406</v>
      </c>
      <c r="K22" s="8">
        <v>50.430225203064303</v>
      </c>
      <c r="L22" s="8">
        <v>81.187350835322206</v>
      </c>
      <c r="M22" s="8">
        <v>82.9943015983322</v>
      </c>
      <c r="N22" s="8">
        <v>67.628252382122497</v>
      </c>
      <c r="O22" s="8">
        <v>12.0094644123515</v>
      </c>
      <c r="P22" s="7"/>
    </row>
    <row r="23" spans="1:16" x14ac:dyDescent="0.25">
      <c r="A23" s="11" t="s">
        <v>106</v>
      </c>
      <c r="B23" s="7">
        <v>452000</v>
      </c>
      <c r="C23" s="7">
        <v>433000</v>
      </c>
      <c r="D23" s="7">
        <v>54000</v>
      </c>
      <c r="E23" s="7">
        <v>103000</v>
      </c>
      <c r="F23" s="7">
        <v>154000</v>
      </c>
      <c r="G23" s="7">
        <v>122000</v>
      </c>
      <c r="H23" s="7">
        <v>19000</v>
      </c>
      <c r="I23" s="8">
        <v>61.691445776713401</v>
      </c>
      <c r="J23" s="8">
        <v>74.546786397559401</v>
      </c>
      <c r="K23" s="8">
        <v>53.8920414669848</v>
      </c>
      <c r="L23" s="8">
        <v>87.758413102323502</v>
      </c>
      <c r="M23" s="8">
        <v>85.508687344472094</v>
      </c>
      <c r="N23" s="8">
        <v>66.579017713453396</v>
      </c>
      <c r="O23" s="8">
        <v>12.5610133653029</v>
      </c>
      <c r="P23" s="7"/>
    </row>
    <row r="24" spans="1:16" x14ac:dyDescent="0.25">
      <c r="A24" s="11" t="s">
        <v>108</v>
      </c>
      <c r="B24" s="7">
        <v>451000</v>
      </c>
      <c r="C24" s="7">
        <v>433000</v>
      </c>
      <c r="D24" s="7">
        <v>54000</v>
      </c>
      <c r="E24" s="7">
        <v>100000</v>
      </c>
      <c r="F24" s="7">
        <v>158000</v>
      </c>
      <c r="G24" s="7">
        <v>121000</v>
      </c>
      <c r="H24" s="7">
        <v>18000</v>
      </c>
      <c r="I24" s="8">
        <v>61.464211038868001</v>
      </c>
      <c r="J24" s="8">
        <v>74.613460233009306</v>
      </c>
      <c r="K24" s="8">
        <v>54.364324475860499</v>
      </c>
      <c r="L24" s="8">
        <v>85.124928361860299</v>
      </c>
      <c r="M24" s="8">
        <v>87.786140900108805</v>
      </c>
      <c r="N24" s="8">
        <v>66.003869947946498</v>
      </c>
      <c r="O24" s="8">
        <v>11.5064117250453</v>
      </c>
      <c r="P24" s="7"/>
    </row>
    <row r="25" spans="1:16" x14ac:dyDescent="0.25">
      <c r="A25" s="11" t="s">
        <v>109</v>
      </c>
      <c r="B25" s="7">
        <v>448000</v>
      </c>
      <c r="C25" s="7">
        <v>430000</v>
      </c>
      <c r="D25" s="7">
        <v>52000</v>
      </c>
      <c r="E25" s="7">
        <v>101000</v>
      </c>
      <c r="F25" s="7">
        <v>154000</v>
      </c>
      <c r="G25" s="7">
        <v>123000</v>
      </c>
      <c r="H25" s="7">
        <v>18000</v>
      </c>
      <c r="I25" s="8">
        <v>60.957170266336</v>
      </c>
      <c r="J25" s="8">
        <v>73.976894222522304</v>
      </c>
      <c r="K25" s="8">
        <v>51.499305090338297</v>
      </c>
      <c r="L25" s="8">
        <v>86.750529139067197</v>
      </c>
      <c r="M25" s="8">
        <v>85.249883542955999</v>
      </c>
      <c r="N25" s="8">
        <v>67.030141940543999</v>
      </c>
      <c r="O25" s="8">
        <v>11.784908188553301</v>
      </c>
      <c r="P25" s="7"/>
    </row>
    <row r="26" spans="1:16" x14ac:dyDescent="0.25">
      <c r="A26" s="11" t="s">
        <v>110</v>
      </c>
      <c r="B26" s="7">
        <v>454000</v>
      </c>
      <c r="C26" s="7">
        <v>434000</v>
      </c>
      <c r="D26" s="7">
        <v>53000</v>
      </c>
      <c r="E26" s="7">
        <v>100000</v>
      </c>
      <c r="F26" s="7">
        <v>156000</v>
      </c>
      <c r="G26" s="7">
        <v>125000</v>
      </c>
      <c r="H26" s="7">
        <v>20000</v>
      </c>
      <c r="I26" s="8">
        <v>61.725415875881701</v>
      </c>
      <c r="J26" s="8">
        <v>74.649342064492103</v>
      </c>
      <c r="K26" s="8">
        <v>52.718930779972098</v>
      </c>
      <c r="L26" s="8">
        <v>85.771677268161994</v>
      </c>
      <c r="M26" s="8">
        <v>86.150394682176994</v>
      </c>
      <c r="N26" s="8">
        <v>68.260632794205705</v>
      </c>
      <c r="O26" s="8">
        <v>13.178961253944401</v>
      </c>
      <c r="P26" s="7"/>
    </row>
    <row r="27" spans="1:16" x14ac:dyDescent="0.25">
      <c r="A27" s="11" t="s">
        <v>111</v>
      </c>
      <c r="B27" s="7">
        <v>462000</v>
      </c>
      <c r="C27" s="7">
        <v>439000</v>
      </c>
      <c r="D27" s="7">
        <v>57000</v>
      </c>
      <c r="E27" s="7">
        <v>104000</v>
      </c>
      <c r="F27" s="7">
        <v>155000</v>
      </c>
      <c r="G27" s="7">
        <v>123000</v>
      </c>
      <c r="H27" s="7">
        <v>22000</v>
      </c>
      <c r="I27" s="8">
        <v>62.647255594050201</v>
      </c>
      <c r="J27" s="8">
        <v>75.576082843086695</v>
      </c>
      <c r="K27" s="8">
        <v>56.941171791889097</v>
      </c>
      <c r="L27" s="8">
        <v>89.363623075004895</v>
      </c>
      <c r="M27" s="8">
        <v>85.932946621617901</v>
      </c>
      <c r="N27" s="8">
        <v>66.850925013206705</v>
      </c>
      <c r="O27" s="8">
        <v>14.3308969587102</v>
      </c>
      <c r="P27" s="7"/>
    </row>
    <row r="28" spans="1:16" x14ac:dyDescent="0.25">
      <c r="A28" s="11" t="s">
        <v>112</v>
      </c>
      <c r="B28" s="7">
        <v>461000</v>
      </c>
      <c r="C28" s="7">
        <v>439000</v>
      </c>
      <c r="D28" s="7">
        <v>53000</v>
      </c>
      <c r="E28" s="7">
        <v>100000</v>
      </c>
      <c r="F28" s="7">
        <v>158000</v>
      </c>
      <c r="G28" s="7">
        <v>129000</v>
      </c>
      <c r="H28" s="7">
        <v>21000</v>
      </c>
      <c r="I28" s="8">
        <v>62.414291945136</v>
      </c>
      <c r="J28" s="8">
        <v>75.531289533028996</v>
      </c>
      <c r="K28" s="8">
        <v>52.355751124853803</v>
      </c>
      <c r="L28" s="8">
        <v>86.118240857177298</v>
      </c>
      <c r="M28" s="8">
        <v>87.259507891729598</v>
      </c>
      <c r="N28" s="8">
        <v>70.003648263807605</v>
      </c>
      <c r="O28" s="8">
        <v>13.642231737713301</v>
      </c>
      <c r="P28" s="7"/>
    </row>
    <row r="29" spans="1:16" x14ac:dyDescent="0.25">
      <c r="A29" s="11" t="s">
        <v>113</v>
      </c>
      <c r="B29" s="7">
        <v>457000</v>
      </c>
      <c r="C29" s="7">
        <v>432000</v>
      </c>
      <c r="D29" s="7">
        <v>53000</v>
      </c>
      <c r="E29" s="7">
        <v>96000</v>
      </c>
      <c r="F29" s="7">
        <v>157000</v>
      </c>
      <c r="G29" s="7">
        <v>127000</v>
      </c>
      <c r="H29" s="7">
        <v>25000</v>
      </c>
      <c r="I29" s="8">
        <v>61.832104413566</v>
      </c>
      <c r="J29" s="8">
        <v>74.259092275323098</v>
      </c>
      <c r="K29" s="8">
        <v>52.0596401434683</v>
      </c>
      <c r="L29" s="8">
        <v>82.624563219878297</v>
      </c>
      <c r="M29" s="8">
        <v>86.435484226538193</v>
      </c>
      <c r="N29" s="8">
        <v>69.183694581012602</v>
      </c>
      <c r="O29" s="8">
        <v>15.878792497888201</v>
      </c>
      <c r="P29" s="7"/>
    </row>
    <row r="30" spans="1:16" x14ac:dyDescent="0.25">
      <c r="A30" s="11" t="s">
        <v>114</v>
      </c>
      <c r="B30" s="7">
        <v>452000</v>
      </c>
      <c r="C30" s="7">
        <v>428000</v>
      </c>
      <c r="D30" s="7">
        <v>54000</v>
      </c>
      <c r="E30" s="7">
        <v>95000</v>
      </c>
      <c r="F30" s="7">
        <v>156000</v>
      </c>
      <c r="G30" s="7">
        <v>123000</v>
      </c>
      <c r="H30" s="7">
        <v>24000</v>
      </c>
      <c r="I30" s="8">
        <v>61.050557400059397</v>
      </c>
      <c r="J30" s="8">
        <v>73.553074946400599</v>
      </c>
      <c r="K30" s="8">
        <v>53.081814244655298</v>
      </c>
      <c r="L30" s="8">
        <v>82.033385227469296</v>
      </c>
      <c r="M30" s="8">
        <v>86.005468419054694</v>
      </c>
      <c r="N30" s="8">
        <v>67.211400183030506</v>
      </c>
      <c r="O30" s="8">
        <v>15.0621618037973</v>
      </c>
      <c r="P30" s="7"/>
    </row>
    <row r="31" spans="1:16" x14ac:dyDescent="0.25">
      <c r="A31" s="11" t="s">
        <v>118</v>
      </c>
      <c r="B31" s="7">
        <v>-2000</v>
      </c>
      <c r="C31" s="7">
        <v>-5000</v>
      </c>
      <c r="D31" s="7">
        <v>1000</v>
      </c>
      <c r="E31" s="7">
        <v>-5000</v>
      </c>
      <c r="F31" s="7">
        <v>1000</v>
      </c>
      <c r="G31" s="7">
        <v>-2000</v>
      </c>
      <c r="H31" s="7">
        <v>3000</v>
      </c>
      <c r="I31" s="8">
        <v>-0.67485847582230496</v>
      </c>
      <c r="J31" s="8">
        <v>-1.0962671180915</v>
      </c>
      <c r="K31" s="8">
        <v>0.36288346468319999</v>
      </c>
      <c r="L31" s="8">
        <v>-3.7382920406926998</v>
      </c>
      <c r="M31" s="8">
        <v>-0.144926263122301</v>
      </c>
      <c r="N31" s="8">
        <v>-1.0492326111751999</v>
      </c>
      <c r="O31" s="8">
        <v>1.8832005498529001</v>
      </c>
      <c r="P31" s="7" t="s">
        <v>117</v>
      </c>
    </row>
    <row r="32" spans="1:16" x14ac:dyDescent="0.25">
      <c r="A32" s="7"/>
      <c r="B32" s="7"/>
      <c r="C32" s="7"/>
      <c r="D32" s="7"/>
      <c r="E32" s="7"/>
      <c r="F32" s="7"/>
      <c r="G32" s="7"/>
      <c r="H32" s="7"/>
      <c r="I32" s="8"/>
      <c r="J32" s="8"/>
      <c r="K32" s="8"/>
      <c r="L32" s="8"/>
      <c r="M32" s="8"/>
      <c r="N32" s="8"/>
      <c r="O32" s="8"/>
      <c r="P32" s="7"/>
    </row>
    <row r="33" spans="1:16" ht="30" customHeight="1" x14ac:dyDescent="0.3">
      <c r="A33" s="3" t="s">
        <v>375</v>
      </c>
    </row>
    <row r="34" spans="1:16" ht="62.4" x14ac:dyDescent="0.3">
      <c r="A34" s="5" t="s">
        <v>76</v>
      </c>
      <c r="B34" s="6" t="s">
        <v>404</v>
      </c>
      <c r="C34" s="6" t="s">
        <v>405</v>
      </c>
      <c r="D34" s="6" t="s">
        <v>406</v>
      </c>
      <c r="E34" s="6" t="s">
        <v>407</v>
      </c>
      <c r="F34" s="6" t="s">
        <v>408</v>
      </c>
      <c r="G34" s="6" t="s">
        <v>409</v>
      </c>
      <c r="H34" s="6" t="s">
        <v>410</v>
      </c>
      <c r="I34" s="6" t="s">
        <v>411</v>
      </c>
      <c r="J34" s="6" t="s">
        <v>412</v>
      </c>
      <c r="K34" s="6" t="s">
        <v>413</v>
      </c>
      <c r="L34" s="6" t="s">
        <v>414</v>
      </c>
      <c r="M34" s="6" t="s">
        <v>415</v>
      </c>
      <c r="N34" s="6" t="s">
        <v>416</v>
      </c>
      <c r="O34" s="6" t="s">
        <v>417</v>
      </c>
      <c r="P34" s="6" t="s">
        <v>104</v>
      </c>
    </row>
    <row r="35" spans="1:16" x14ac:dyDescent="0.25">
      <c r="A35" s="11" t="s">
        <v>105</v>
      </c>
      <c r="B35" s="7">
        <v>412000</v>
      </c>
      <c r="C35" s="7">
        <v>399000</v>
      </c>
      <c r="D35" s="7">
        <v>47000</v>
      </c>
      <c r="E35" s="7">
        <v>88000</v>
      </c>
      <c r="F35" s="7">
        <v>149000</v>
      </c>
      <c r="G35" s="7">
        <v>114000</v>
      </c>
      <c r="H35" s="7">
        <v>14000</v>
      </c>
      <c r="I35" s="8">
        <v>53.738207531801699</v>
      </c>
      <c r="J35" s="8">
        <v>66.841684260658297</v>
      </c>
      <c r="K35" s="8">
        <v>50.912689448944199</v>
      </c>
      <c r="L35" s="8">
        <v>72.949207451116493</v>
      </c>
      <c r="M35" s="8">
        <v>78.021863013411902</v>
      </c>
      <c r="N35" s="8">
        <v>59.549392689264998</v>
      </c>
      <c r="O35" s="8">
        <v>8.0462189787851095</v>
      </c>
      <c r="P35" s="7"/>
    </row>
    <row r="36" spans="1:16" x14ac:dyDescent="0.25">
      <c r="A36" s="11" t="s">
        <v>106</v>
      </c>
      <c r="B36" s="7">
        <v>413000</v>
      </c>
      <c r="C36" s="7">
        <v>399000</v>
      </c>
      <c r="D36" s="7">
        <v>47000</v>
      </c>
      <c r="E36" s="7">
        <v>91000</v>
      </c>
      <c r="F36" s="7">
        <v>150000</v>
      </c>
      <c r="G36" s="7">
        <v>111000</v>
      </c>
      <c r="H36" s="7">
        <v>14000</v>
      </c>
      <c r="I36" s="8">
        <v>53.751064200931602</v>
      </c>
      <c r="J36" s="8">
        <v>66.974064850451498</v>
      </c>
      <c r="K36" s="8">
        <v>50.484550260002599</v>
      </c>
      <c r="L36" s="8">
        <v>75.892538601309198</v>
      </c>
      <c r="M36" s="8">
        <v>78.276129005261893</v>
      </c>
      <c r="N36" s="8">
        <v>58.092174657713102</v>
      </c>
      <c r="O36" s="8">
        <v>7.8790135379638899</v>
      </c>
      <c r="P36" s="7"/>
    </row>
    <row r="37" spans="1:16" x14ac:dyDescent="0.25">
      <c r="A37" s="11" t="s">
        <v>108</v>
      </c>
      <c r="B37" s="7">
        <v>415000</v>
      </c>
      <c r="C37" s="7">
        <v>400000</v>
      </c>
      <c r="D37" s="7">
        <v>48000</v>
      </c>
      <c r="E37" s="7">
        <v>93000</v>
      </c>
      <c r="F37" s="7">
        <v>148000</v>
      </c>
      <c r="G37" s="7">
        <v>112000</v>
      </c>
      <c r="H37" s="7">
        <v>15000</v>
      </c>
      <c r="I37" s="8">
        <v>53.965444826021297</v>
      </c>
      <c r="J37" s="8">
        <v>67.1658787166281</v>
      </c>
      <c r="K37" s="8">
        <v>51.153181579145098</v>
      </c>
      <c r="L37" s="8">
        <v>77.2779508019253</v>
      </c>
      <c r="M37" s="8">
        <v>77.303496474253393</v>
      </c>
      <c r="N37" s="8">
        <v>58.497780420754999</v>
      </c>
      <c r="O37" s="8">
        <v>8.4042417717269196</v>
      </c>
      <c r="P37" s="7"/>
    </row>
    <row r="38" spans="1:16" x14ac:dyDescent="0.25">
      <c r="A38" s="11" t="s">
        <v>109</v>
      </c>
      <c r="B38" s="7">
        <v>410000</v>
      </c>
      <c r="C38" s="7">
        <v>398000</v>
      </c>
      <c r="D38" s="7">
        <v>51000</v>
      </c>
      <c r="E38" s="7">
        <v>86000</v>
      </c>
      <c r="F38" s="7">
        <v>146000</v>
      </c>
      <c r="G38" s="7">
        <v>114000</v>
      </c>
      <c r="H38" s="7">
        <v>13000</v>
      </c>
      <c r="I38" s="8">
        <v>53.291520985832797</v>
      </c>
      <c r="J38" s="8">
        <v>66.689362786859903</v>
      </c>
      <c r="K38" s="8">
        <v>55.189604708758203</v>
      </c>
      <c r="L38" s="8">
        <v>71.839637621809501</v>
      </c>
      <c r="M38" s="8">
        <v>76.148447746999196</v>
      </c>
      <c r="N38" s="8">
        <v>59.638001979269802</v>
      </c>
      <c r="O38" s="8">
        <v>7.2893633683434702</v>
      </c>
      <c r="P38" s="7"/>
    </row>
    <row r="39" spans="1:16" x14ac:dyDescent="0.25">
      <c r="A39" s="11" t="s">
        <v>110</v>
      </c>
      <c r="B39" s="7">
        <v>411000</v>
      </c>
      <c r="C39" s="7">
        <v>401000</v>
      </c>
      <c r="D39" s="7">
        <v>51000</v>
      </c>
      <c r="E39" s="7">
        <v>90000</v>
      </c>
      <c r="F39" s="7">
        <v>143000</v>
      </c>
      <c r="G39" s="7">
        <v>118000</v>
      </c>
      <c r="H39" s="7">
        <v>10000</v>
      </c>
      <c r="I39" s="8">
        <v>53.355134040624002</v>
      </c>
      <c r="J39" s="8">
        <v>67.303632482573704</v>
      </c>
      <c r="K39" s="8">
        <v>54.126909417654403</v>
      </c>
      <c r="L39" s="8">
        <v>75.489826202872294</v>
      </c>
      <c r="M39" s="8">
        <v>74.559781927559797</v>
      </c>
      <c r="N39" s="8">
        <v>61.400120762888299</v>
      </c>
      <c r="O39" s="8">
        <v>5.6996688703782201</v>
      </c>
      <c r="P39" s="7"/>
    </row>
    <row r="40" spans="1:16" x14ac:dyDescent="0.25">
      <c r="A40" s="11" t="s">
        <v>111</v>
      </c>
      <c r="B40" s="7">
        <v>410000</v>
      </c>
      <c r="C40" s="7">
        <v>399000</v>
      </c>
      <c r="D40" s="7">
        <v>47000</v>
      </c>
      <c r="E40" s="7">
        <v>88000</v>
      </c>
      <c r="F40" s="7">
        <v>146000</v>
      </c>
      <c r="G40" s="7">
        <v>118000</v>
      </c>
      <c r="H40" s="7">
        <v>11000</v>
      </c>
      <c r="I40" s="8">
        <v>53.139599796388097</v>
      </c>
      <c r="J40" s="8">
        <v>66.959996513565201</v>
      </c>
      <c r="K40" s="8">
        <v>50.5457455321419</v>
      </c>
      <c r="L40" s="8">
        <v>74.252831045237897</v>
      </c>
      <c r="M40" s="8">
        <v>76.141000887126197</v>
      </c>
      <c r="N40" s="8">
        <v>61.299884551780103</v>
      </c>
      <c r="O40" s="8">
        <v>6.1473050684205397</v>
      </c>
      <c r="P40" s="7"/>
    </row>
    <row r="41" spans="1:16" x14ac:dyDescent="0.25">
      <c r="A41" s="11" t="s">
        <v>112</v>
      </c>
      <c r="B41" s="7">
        <v>419000</v>
      </c>
      <c r="C41" s="7">
        <v>408000</v>
      </c>
      <c r="D41" s="7">
        <v>46000</v>
      </c>
      <c r="E41" s="7">
        <v>89000</v>
      </c>
      <c r="F41" s="7">
        <v>153000</v>
      </c>
      <c r="G41" s="7">
        <v>120000</v>
      </c>
      <c r="H41" s="7">
        <v>11000</v>
      </c>
      <c r="I41" s="8">
        <v>54.258656307685499</v>
      </c>
      <c r="J41" s="8">
        <v>68.424280713279003</v>
      </c>
      <c r="K41" s="8">
        <v>49.41634655288</v>
      </c>
      <c r="L41" s="8">
        <v>74.858318715422996</v>
      </c>
      <c r="M41" s="8">
        <v>79.973929819072893</v>
      </c>
      <c r="N41" s="8">
        <v>62.230111126126602</v>
      </c>
      <c r="O41" s="8">
        <v>6.3143745179000899</v>
      </c>
      <c r="P41" s="7"/>
    </row>
    <row r="42" spans="1:16" x14ac:dyDescent="0.25">
      <c r="A42" s="11" t="s">
        <v>113</v>
      </c>
      <c r="B42" s="7">
        <v>420000</v>
      </c>
      <c r="C42" s="7">
        <v>410000</v>
      </c>
      <c r="D42" s="7">
        <v>44000</v>
      </c>
      <c r="E42" s="7">
        <v>93000</v>
      </c>
      <c r="F42" s="7">
        <v>155000</v>
      </c>
      <c r="G42" s="7">
        <v>117000</v>
      </c>
      <c r="H42" s="7">
        <v>10000</v>
      </c>
      <c r="I42" s="8">
        <v>54.274697736901899</v>
      </c>
      <c r="J42" s="8">
        <v>68.646965308478002</v>
      </c>
      <c r="K42" s="8">
        <v>46.477692405654402</v>
      </c>
      <c r="L42" s="8">
        <v>79.067957880492202</v>
      </c>
      <c r="M42" s="8">
        <v>80.845909803655999</v>
      </c>
      <c r="N42" s="8">
        <v>60.934424100766101</v>
      </c>
      <c r="O42" s="8">
        <v>5.8613081433077703</v>
      </c>
      <c r="P42" s="7"/>
    </row>
    <row r="43" spans="1:16" x14ac:dyDescent="0.25">
      <c r="A43" s="11" t="s">
        <v>114</v>
      </c>
      <c r="B43" s="7">
        <v>415000</v>
      </c>
      <c r="C43" s="7">
        <v>401000</v>
      </c>
      <c r="D43" s="7">
        <v>45000</v>
      </c>
      <c r="E43" s="7">
        <v>94000</v>
      </c>
      <c r="F43" s="7">
        <v>151000</v>
      </c>
      <c r="G43" s="7">
        <v>111000</v>
      </c>
      <c r="H43" s="7">
        <v>14000</v>
      </c>
      <c r="I43" s="8">
        <v>53.479756139721701</v>
      </c>
      <c r="J43" s="8">
        <v>67.119561120649905</v>
      </c>
      <c r="K43" s="8">
        <v>47.632232496697497</v>
      </c>
      <c r="L43" s="8">
        <v>79.582179328156599</v>
      </c>
      <c r="M43" s="8">
        <v>78.676195036642198</v>
      </c>
      <c r="N43" s="8">
        <v>57.5448274429138</v>
      </c>
      <c r="O43" s="8">
        <v>7.7919236013309199</v>
      </c>
      <c r="P43" s="7"/>
    </row>
    <row r="44" spans="1:16" x14ac:dyDescent="0.25">
      <c r="A44" s="11" t="s">
        <v>118</v>
      </c>
      <c r="B44" s="7">
        <v>3000</v>
      </c>
      <c r="C44" s="7">
        <v>-1000</v>
      </c>
      <c r="D44" s="7">
        <v>-6000</v>
      </c>
      <c r="E44" s="7">
        <v>4000</v>
      </c>
      <c r="F44" s="7">
        <v>8000</v>
      </c>
      <c r="G44" s="7">
        <v>-7000</v>
      </c>
      <c r="H44" s="7">
        <v>4000</v>
      </c>
      <c r="I44" s="8">
        <v>0.124622099097699</v>
      </c>
      <c r="J44" s="8">
        <v>-0.184071361923799</v>
      </c>
      <c r="K44" s="8">
        <v>-6.49467692095691</v>
      </c>
      <c r="L44" s="8">
        <v>4.0923531252843004</v>
      </c>
      <c r="M44" s="8">
        <v>4.1164131090823997</v>
      </c>
      <c r="N44" s="8">
        <v>-3.8552933199744999</v>
      </c>
      <c r="O44" s="8">
        <v>2.0922547309527002</v>
      </c>
      <c r="P44" s="7" t="s">
        <v>117</v>
      </c>
    </row>
    <row r="45" spans="1:16" x14ac:dyDescent="0.25">
      <c r="A45" s="7"/>
      <c r="B45" s="7"/>
      <c r="C45" s="7"/>
      <c r="D45" s="7"/>
      <c r="E45" s="7"/>
      <c r="F45" s="7"/>
      <c r="G45" s="7"/>
      <c r="H45" s="7"/>
      <c r="I45" s="8"/>
      <c r="J45" s="8"/>
      <c r="K45" s="8"/>
      <c r="L45" s="8"/>
      <c r="M45" s="8"/>
      <c r="N45" s="8"/>
      <c r="O45" s="8"/>
      <c r="P45" s="7"/>
    </row>
  </sheetData>
  <pageMargins left="0.7" right="0.7" top="0.75" bottom="0.75" header="0.3" footer="0.3"/>
  <pageSetup paperSize="9" orientation="portrait" horizontalDpi="300" verticalDpi="300"/>
  <tableParts count="3">
    <tablePart r:id="rId1"/>
    <tablePart r:id="rId2"/>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19"/>
  <sheetViews>
    <sheetView workbookViewId="0"/>
  </sheetViews>
  <sheetFormatPr defaultColWidth="10.90625" defaultRowHeight="15" x14ac:dyDescent="0.25"/>
  <cols>
    <col min="1" max="1" width="21.7265625" customWidth="1"/>
    <col min="2" max="13" width="14.7265625" customWidth="1"/>
    <col min="14" max="14" width="70.7265625" customWidth="1"/>
  </cols>
  <sheetData>
    <row r="1" spans="1:14" ht="19.2" x14ac:dyDescent="0.35">
      <c r="A1" s="2" t="s">
        <v>418</v>
      </c>
    </row>
    <row r="2" spans="1:14" x14ac:dyDescent="0.25">
      <c r="A2" t="s">
        <v>419</v>
      </c>
    </row>
    <row r="3" spans="1:14" ht="30" customHeight="1" x14ac:dyDescent="0.3">
      <c r="A3" s="3" t="s">
        <v>69</v>
      </c>
    </row>
    <row r="4" spans="1:14" x14ac:dyDescent="0.25">
      <c r="A4" t="s">
        <v>72</v>
      </c>
    </row>
    <row r="5" spans="1:14" x14ac:dyDescent="0.25">
      <c r="A5" t="s">
        <v>73</v>
      </c>
    </row>
    <row r="6" spans="1:14" x14ac:dyDescent="0.25">
      <c r="A6" t="s">
        <v>420</v>
      </c>
    </row>
    <row r="7" spans="1:14" ht="62.4" x14ac:dyDescent="0.3">
      <c r="A7" s="5" t="s">
        <v>76</v>
      </c>
      <c r="B7" s="6" t="s">
        <v>421</v>
      </c>
      <c r="C7" s="6" t="s">
        <v>422</v>
      </c>
      <c r="D7" s="6" t="s">
        <v>423</v>
      </c>
      <c r="E7" s="6" t="s">
        <v>424</v>
      </c>
      <c r="F7" s="6" t="s">
        <v>425</v>
      </c>
      <c r="G7" s="6" t="s">
        <v>426</v>
      </c>
      <c r="H7" s="6" t="s">
        <v>427</v>
      </c>
      <c r="I7" s="6" t="s">
        <v>428</v>
      </c>
      <c r="J7" s="6" t="s">
        <v>429</v>
      </c>
      <c r="K7" s="6" t="s">
        <v>430</v>
      </c>
      <c r="L7" s="6" t="s">
        <v>431</v>
      </c>
      <c r="M7" s="6" t="s">
        <v>432</v>
      </c>
      <c r="N7" s="6" t="s">
        <v>104</v>
      </c>
    </row>
    <row r="8" spans="1:14" x14ac:dyDescent="0.25">
      <c r="A8" s="11" t="s">
        <v>105</v>
      </c>
      <c r="B8" s="7">
        <v>28000</v>
      </c>
      <c r="C8" s="9">
        <v>7000</v>
      </c>
      <c r="D8" s="9">
        <v>8000</v>
      </c>
      <c r="E8" s="9">
        <v>9000</v>
      </c>
      <c r="F8" s="9">
        <v>4000</v>
      </c>
      <c r="G8" s="7" t="s">
        <v>433</v>
      </c>
      <c r="H8" s="8">
        <v>3.2054153941562</v>
      </c>
      <c r="I8" s="10">
        <v>7.0901385648302497</v>
      </c>
      <c r="J8" s="10">
        <v>4.2820856521444304</v>
      </c>
      <c r="K8" s="10">
        <v>2.8337246448075</v>
      </c>
      <c r="L8" s="10">
        <v>1.5018685316075999</v>
      </c>
      <c r="M8" s="8" t="s">
        <v>433</v>
      </c>
      <c r="N8" s="7" t="s">
        <v>434</v>
      </c>
    </row>
    <row r="9" spans="1:14" x14ac:dyDescent="0.25">
      <c r="A9" s="11" t="s">
        <v>106</v>
      </c>
      <c r="B9" s="7">
        <v>22000</v>
      </c>
      <c r="C9" s="9">
        <v>7000</v>
      </c>
      <c r="D9" s="9">
        <v>5000</v>
      </c>
      <c r="E9" s="9">
        <v>6000</v>
      </c>
      <c r="F9" s="9">
        <v>4000</v>
      </c>
      <c r="G9" s="7" t="s">
        <v>433</v>
      </c>
      <c r="H9" s="8">
        <v>2.4723517406868001</v>
      </c>
      <c r="I9" s="10">
        <v>6.1791631354945702</v>
      </c>
      <c r="J9" s="10">
        <v>2.29666515768825</v>
      </c>
      <c r="K9" s="10">
        <v>1.9614428262343799</v>
      </c>
      <c r="L9" s="10">
        <v>1.87382491619313</v>
      </c>
      <c r="M9" s="8" t="s">
        <v>433</v>
      </c>
      <c r="N9" s="7" t="s">
        <v>434</v>
      </c>
    </row>
    <row r="10" spans="1:14" x14ac:dyDescent="0.25">
      <c r="A10" s="11" t="s">
        <v>108</v>
      </c>
      <c r="B10" s="7">
        <v>22000</v>
      </c>
      <c r="C10" s="9">
        <v>6000</v>
      </c>
      <c r="D10" s="9">
        <v>6000</v>
      </c>
      <c r="E10" s="9">
        <v>3000</v>
      </c>
      <c r="F10" s="9">
        <v>5000</v>
      </c>
      <c r="G10" s="7" t="s">
        <v>433</v>
      </c>
      <c r="H10" s="8">
        <v>2.4526292659015199</v>
      </c>
      <c r="I10" s="10">
        <v>5.8166602006318202</v>
      </c>
      <c r="J10" s="10">
        <v>3.1041223712451802</v>
      </c>
      <c r="K10" s="10">
        <v>1.02615681150796</v>
      </c>
      <c r="L10" s="10">
        <v>2.3021630950186802</v>
      </c>
      <c r="M10" s="8" t="s">
        <v>433</v>
      </c>
      <c r="N10" s="7" t="s">
        <v>434</v>
      </c>
    </row>
    <row r="11" spans="1:14" x14ac:dyDescent="0.25">
      <c r="A11" s="11" t="s">
        <v>109</v>
      </c>
      <c r="B11" s="7">
        <v>23000</v>
      </c>
      <c r="C11" s="9">
        <v>7000</v>
      </c>
      <c r="D11" s="9">
        <v>5000</v>
      </c>
      <c r="E11" s="9">
        <v>4000</v>
      </c>
      <c r="F11" s="9">
        <v>6000</v>
      </c>
      <c r="G11" s="9">
        <v>1000</v>
      </c>
      <c r="H11" s="8">
        <v>2.57714048231679</v>
      </c>
      <c r="I11" s="10">
        <v>6.3671740039641396</v>
      </c>
      <c r="J11" s="10">
        <v>2.4283964452320799</v>
      </c>
      <c r="K11" s="10">
        <v>1.4425735274757101</v>
      </c>
      <c r="L11" s="10">
        <v>2.4025010989552702</v>
      </c>
      <c r="M11" s="10">
        <v>2.5427485750474998</v>
      </c>
      <c r="N11" s="7" t="s">
        <v>435</v>
      </c>
    </row>
    <row r="12" spans="1:14" x14ac:dyDescent="0.25">
      <c r="A12" s="11" t="s">
        <v>110</v>
      </c>
      <c r="B12" s="7">
        <v>19000</v>
      </c>
      <c r="C12" s="9">
        <v>6000</v>
      </c>
      <c r="D12" s="9">
        <v>3000</v>
      </c>
      <c r="E12" s="9">
        <v>5000</v>
      </c>
      <c r="F12" s="9">
        <v>4000</v>
      </c>
      <c r="G12" s="9">
        <v>2000</v>
      </c>
      <c r="H12" s="8">
        <v>2.1645070588142201</v>
      </c>
      <c r="I12" s="10">
        <v>5.0540091590723497</v>
      </c>
      <c r="J12" s="10">
        <v>1.29897121479788</v>
      </c>
      <c r="K12" s="10">
        <v>1.5283958116012799</v>
      </c>
      <c r="L12" s="10">
        <v>1.7378345523349501</v>
      </c>
      <c r="M12" s="10">
        <v>6.7773167358229598</v>
      </c>
      <c r="N12" s="7" t="s">
        <v>435</v>
      </c>
    </row>
    <row r="13" spans="1:14" x14ac:dyDescent="0.25">
      <c r="A13" s="11" t="s">
        <v>111</v>
      </c>
      <c r="B13" s="7">
        <v>23000</v>
      </c>
      <c r="C13" s="9">
        <v>4000</v>
      </c>
      <c r="D13" s="9">
        <v>8000</v>
      </c>
      <c r="E13" s="9">
        <v>7000</v>
      </c>
      <c r="F13" s="9">
        <v>3000</v>
      </c>
      <c r="G13" s="7" t="s">
        <v>433</v>
      </c>
      <c r="H13" s="8">
        <v>2.5578814554711999</v>
      </c>
      <c r="I13" s="10">
        <v>3.7923711283338402</v>
      </c>
      <c r="J13" s="10">
        <v>3.8720774415488299</v>
      </c>
      <c r="K13" s="10">
        <v>2.2853306870585501</v>
      </c>
      <c r="L13" s="10">
        <v>1.35043723172667</v>
      </c>
      <c r="M13" s="8" t="s">
        <v>433</v>
      </c>
      <c r="N13" s="7" t="s">
        <v>434</v>
      </c>
    </row>
    <row r="14" spans="1:14" x14ac:dyDescent="0.25">
      <c r="A14" s="11" t="s">
        <v>112</v>
      </c>
      <c r="B14" s="7">
        <v>20000</v>
      </c>
      <c r="C14" s="9">
        <v>5000</v>
      </c>
      <c r="D14" s="9">
        <v>7000</v>
      </c>
      <c r="E14" s="9">
        <v>4000</v>
      </c>
      <c r="F14" s="9">
        <v>3000</v>
      </c>
      <c r="G14" s="7" t="s">
        <v>433</v>
      </c>
      <c r="H14" s="8">
        <v>2.1727605840113702</v>
      </c>
      <c r="I14" s="10">
        <v>4.9539457306447598</v>
      </c>
      <c r="J14" s="10">
        <v>3.5789635002937299</v>
      </c>
      <c r="K14" s="10">
        <v>1.25428425581565</v>
      </c>
      <c r="L14" s="10">
        <v>1.09032964844139</v>
      </c>
      <c r="M14" s="8" t="s">
        <v>433</v>
      </c>
      <c r="N14" s="7" t="s">
        <v>434</v>
      </c>
    </row>
    <row r="15" spans="1:14" x14ac:dyDescent="0.25">
      <c r="A15" s="11" t="s">
        <v>113</v>
      </c>
      <c r="B15" s="7">
        <v>17000</v>
      </c>
      <c r="C15" s="9">
        <v>3000</v>
      </c>
      <c r="D15" s="9">
        <v>6000</v>
      </c>
      <c r="E15" s="9">
        <v>5000</v>
      </c>
      <c r="F15" s="9">
        <v>2000</v>
      </c>
      <c r="G15" s="9">
        <v>1000</v>
      </c>
      <c r="H15" s="8">
        <v>1.9167789975834899</v>
      </c>
      <c r="I15" s="10">
        <v>3.14604936908359</v>
      </c>
      <c r="J15" s="10">
        <v>3.22857756460734</v>
      </c>
      <c r="K15" s="10">
        <v>1.5691000230286101</v>
      </c>
      <c r="L15" s="10">
        <v>0.66377796566076996</v>
      </c>
      <c r="M15" s="10">
        <v>2.99873910421578</v>
      </c>
      <c r="N15" s="7" t="s">
        <v>435</v>
      </c>
    </row>
    <row r="16" spans="1:14" x14ac:dyDescent="0.25">
      <c r="A16" s="11" t="s">
        <v>114</v>
      </c>
      <c r="B16" s="7">
        <v>17000</v>
      </c>
      <c r="C16" s="9">
        <v>3000</v>
      </c>
      <c r="D16" s="9">
        <v>4000</v>
      </c>
      <c r="E16" s="9">
        <v>4000</v>
      </c>
      <c r="F16" s="9">
        <v>5000</v>
      </c>
      <c r="G16" s="7" t="s">
        <v>433</v>
      </c>
      <c r="H16" s="8">
        <v>1.9326770036888801</v>
      </c>
      <c r="I16" s="10">
        <v>3.2437451133698199</v>
      </c>
      <c r="J16" s="10">
        <v>2.3136513200507798</v>
      </c>
      <c r="K16" s="10">
        <v>1.3338724013232801</v>
      </c>
      <c r="L16" s="10">
        <v>1.8928713576471099</v>
      </c>
      <c r="M16" s="8" t="s">
        <v>433</v>
      </c>
      <c r="N16" s="7" t="s">
        <v>434</v>
      </c>
    </row>
    <row r="17" spans="1:14" x14ac:dyDescent="0.25">
      <c r="A17" s="11" t="s">
        <v>118</v>
      </c>
      <c r="B17" s="7">
        <v>-2000</v>
      </c>
      <c r="C17" s="9">
        <v>-2000</v>
      </c>
      <c r="D17" s="9">
        <v>2000</v>
      </c>
      <c r="E17" s="9">
        <v>0</v>
      </c>
      <c r="F17" s="9">
        <v>0</v>
      </c>
      <c r="G17" s="7" t="s">
        <v>433</v>
      </c>
      <c r="H17" s="8">
        <v>-0.23183005512534</v>
      </c>
      <c r="I17" s="10">
        <v>-1.8102640457025301</v>
      </c>
      <c r="J17" s="10">
        <v>1.0146801052529</v>
      </c>
      <c r="K17" s="10">
        <v>-0.19452341027799999</v>
      </c>
      <c r="L17" s="10">
        <v>0.15503680531215999</v>
      </c>
      <c r="M17" s="8" t="s">
        <v>433</v>
      </c>
      <c r="N17" s="7" t="s">
        <v>434</v>
      </c>
    </row>
    <row r="18" spans="1:14" x14ac:dyDescent="0.25">
      <c r="A18" s="7"/>
      <c r="B18" s="7"/>
      <c r="C18" s="7"/>
      <c r="D18" s="7"/>
      <c r="E18" s="7"/>
      <c r="F18" s="7"/>
      <c r="G18" s="7"/>
      <c r="H18" s="8"/>
      <c r="I18" s="8"/>
      <c r="J18" s="8"/>
      <c r="K18" s="8"/>
      <c r="L18" s="8"/>
      <c r="M18" s="8"/>
      <c r="N18" s="7"/>
    </row>
    <row r="19" spans="1:14" ht="15.6" x14ac:dyDescent="0.3">
      <c r="A19" s="3"/>
      <c r="B19" s="3"/>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9"/>
  <sheetViews>
    <sheetView workbookViewId="0"/>
  </sheetViews>
  <sheetFormatPr defaultColWidth="10.90625" defaultRowHeight="15" x14ac:dyDescent="0.25"/>
  <cols>
    <col min="1" max="1" width="21.7265625" customWidth="1"/>
    <col min="2" max="7" width="16.7265625" customWidth="1"/>
    <col min="8" max="8" width="70.7265625" customWidth="1"/>
  </cols>
  <sheetData>
    <row r="1" spans="1:8" ht="19.2" x14ac:dyDescent="0.35">
      <c r="A1" s="2" t="s">
        <v>436</v>
      </c>
    </row>
    <row r="2" spans="1:8" x14ac:dyDescent="0.25">
      <c r="A2" t="s">
        <v>419</v>
      </c>
    </row>
    <row r="3" spans="1:8" ht="30" customHeight="1" x14ac:dyDescent="0.3">
      <c r="A3" s="3" t="s">
        <v>69</v>
      </c>
    </row>
    <row r="4" spans="1:8" x14ac:dyDescent="0.25">
      <c r="A4" t="s">
        <v>72</v>
      </c>
    </row>
    <row r="5" spans="1:8" x14ac:dyDescent="0.25">
      <c r="A5" t="s">
        <v>73</v>
      </c>
    </row>
    <row r="6" spans="1:8" x14ac:dyDescent="0.25">
      <c r="A6" t="s">
        <v>437</v>
      </c>
    </row>
    <row r="7" spans="1:8" x14ac:dyDescent="0.25">
      <c r="A7" t="s">
        <v>438</v>
      </c>
    </row>
    <row r="8" spans="1:8" ht="64.05" customHeight="1" x14ac:dyDescent="0.3">
      <c r="A8" s="5" t="s">
        <v>76</v>
      </c>
      <c r="B8" s="6" t="s">
        <v>421</v>
      </c>
      <c r="C8" s="6" t="s">
        <v>439</v>
      </c>
      <c r="D8" s="6" t="s">
        <v>440</v>
      </c>
      <c r="E8" s="6" t="s">
        <v>441</v>
      </c>
      <c r="F8" s="6" t="s">
        <v>442</v>
      </c>
      <c r="G8" s="6" t="s">
        <v>443</v>
      </c>
      <c r="H8" s="6" t="s">
        <v>104</v>
      </c>
    </row>
    <row r="9" spans="1:8" x14ac:dyDescent="0.25">
      <c r="A9" s="11" t="s">
        <v>105</v>
      </c>
      <c r="B9" s="7">
        <v>28000</v>
      </c>
      <c r="C9" s="7">
        <v>16000</v>
      </c>
      <c r="D9" s="9">
        <v>2000</v>
      </c>
      <c r="E9" s="7">
        <v>10000</v>
      </c>
      <c r="F9" s="9">
        <v>8000</v>
      </c>
      <c r="G9" s="8">
        <v>37.033217156269998</v>
      </c>
      <c r="H9" s="7" t="s">
        <v>444</v>
      </c>
    </row>
    <row r="10" spans="1:8" x14ac:dyDescent="0.25">
      <c r="A10" s="11" t="s">
        <v>106</v>
      </c>
      <c r="B10" s="7">
        <v>22000</v>
      </c>
      <c r="C10" s="7">
        <v>9000</v>
      </c>
      <c r="D10" s="9">
        <v>2000</v>
      </c>
      <c r="E10" s="9">
        <v>10000</v>
      </c>
      <c r="F10" s="9">
        <v>8000</v>
      </c>
      <c r="G10" s="10">
        <v>46.885694729637201</v>
      </c>
      <c r="H10" s="7" t="s">
        <v>445</v>
      </c>
    </row>
    <row r="11" spans="1:8" x14ac:dyDescent="0.25">
      <c r="A11" s="11" t="s">
        <v>108</v>
      </c>
      <c r="B11" s="7">
        <v>22000</v>
      </c>
      <c r="C11" s="7">
        <v>10000</v>
      </c>
      <c r="D11" s="9">
        <v>4000</v>
      </c>
      <c r="E11" s="9">
        <v>8000</v>
      </c>
      <c r="F11" s="9">
        <v>6000</v>
      </c>
      <c r="G11" s="10">
        <v>36.521938892717699</v>
      </c>
      <c r="H11" s="7" t="s">
        <v>445</v>
      </c>
    </row>
    <row r="12" spans="1:8" x14ac:dyDescent="0.25">
      <c r="A12" s="11" t="s">
        <v>109</v>
      </c>
      <c r="B12" s="7">
        <v>23000</v>
      </c>
      <c r="C12" s="7">
        <v>9000</v>
      </c>
      <c r="D12" s="9">
        <v>6000</v>
      </c>
      <c r="E12" s="9">
        <v>7000</v>
      </c>
      <c r="F12" s="9">
        <v>6000</v>
      </c>
      <c r="G12" s="10">
        <v>31.0539302079662</v>
      </c>
      <c r="H12" s="7" t="s">
        <v>445</v>
      </c>
    </row>
    <row r="13" spans="1:8" x14ac:dyDescent="0.25">
      <c r="A13" s="11" t="s">
        <v>110</v>
      </c>
      <c r="B13" s="7">
        <v>19000</v>
      </c>
      <c r="C13" s="9">
        <v>7000</v>
      </c>
      <c r="D13" s="9">
        <v>3000</v>
      </c>
      <c r="E13" s="9">
        <v>9000</v>
      </c>
      <c r="F13" s="9">
        <v>6000</v>
      </c>
      <c r="G13" s="10">
        <v>47.223818229302701</v>
      </c>
      <c r="H13" s="7" t="s">
        <v>446</v>
      </c>
    </row>
    <row r="14" spans="1:8" x14ac:dyDescent="0.25">
      <c r="A14" s="11" t="s">
        <v>111</v>
      </c>
      <c r="B14" s="7">
        <v>23000</v>
      </c>
      <c r="C14" s="7">
        <v>11000</v>
      </c>
      <c r="D14" s="9">
        <v>4000</v>
      </c>
      <c r="E14" s="9">
        <v>9000</v>
      </c>
      <c r="F14" s="9">
        <v>7000</v>
      </c>
      <c r="G14" s="10">
        <v>37.534952813701501</v>
      </c>
      <c r="H14" s="7" t="s">
        <v>445</v>
      </c>
    </row>
    <row r="15" spans="1:8" x14ac:dyDescent="0.25">
      <c r="A15" s="11" t="s">
        <v>112</v>
      </c>
      <c r="B15" s="7">
        <v>20000</v>
      </c>
      <c r="C15" s="9">
        <v>7000</v>
      </c>
      <c r="D15" s="9">
        <v>5000</v>
      </c>
      <c r="E15" s="9">
        <v>7000</v>
      </c>
      <c r="F15" s="9">
        <v>5000</v>
      </c>
      <c r="G15" s="10">
        <v>36.843989769821</v>
      </c>
      <c r="H15" s="7" t="s">
        <v>446</v>
      </c>
    </row>
    <row r="16" spans="1:8" x14ac:dyDescent="0.25">
      <c r="A16" s="11" t="s">
        <v>113</v>
      </c>
      <c r="B16" s="7">
        <v>17000</v>
      </c>
      <c r="C16" s="9">
        <v>6000</v>
      </c>
      <c r="D16" s="9">
        <v>3000</v>
      </c>
      <c r="E16" s="9">
        <v>8000</v>
      </c>
      <c r="F16" s="9">
        <v>6000</v>
      </c>
      <c r="G16" s="10">
        <v>47.8686803895271</v>
      </c>
      <c r="H16" s="7" t="s">
        <v>446</v>
      </c>
    </row>
    <row r="17" spans="1:8" x14ac:dyDescent="0.25">
      <c r="A17" s="11" t="s">
        <v>114</v>
      </c>
      <c r="B17" s="7">
        <v>17000</v>
      </c>
      <c r="C17" s="9">
        <v>8000</v>
      </c>
      <c r="D17" s="9">
        <v>3000</v>
      </c>
      <c r="E17" s="9">
        <v>6000</v>
      </c>
      <c r="F17" s="9">
        <v>5000</v>
      </c>
      <c r="G17" s="10">
        <v>35.850160959906397</v>
      </c>
      <c r="H17" s="7" t="s">
        <v>446</v>
      </c>
    </row>
    <row r="18" spans="1:8" x14ac:dyDescent="0.25">
      <c r="A18" s="11" t="s">
        <v>118</v>
      </c>
      <c r="B18" s="7">
        <v>-2000</v>
      </c>
      <c r="C18" s="9">
        <v>1000</v>
      </c>
      <c r="D18" s="9">
        <v>0</v>
      </c>
      <c r="E18" s="9">
        <v>-3000</v>
      </c>
      <c r="F18" s="9">
        <v>-1000</v>
      </c>
      <c r="G18" s="10">
        <v>-11.373657269396301</v>
      </c>
      <c r="H18" s="7" t="s">
        <v>446</v>
      </c>
    </row>
    <row r="19" spans="1:8" x14ac:dyDescent="0.25">
      <c r="A19" s="7"/>
      <c r="B19" s="7"/>
      <c r="C19" s="7"/>
      <c r="D19" s="7"/>
      <c r="E19" s="7"/>
      <c r="F19" s="7"/>
      <c r="G19" s="8"/>
      <c r="H19" s="7"/>
    </row>
  </sheetData>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0A01A-D9B6-453E-8957-9FEA320D56B6}">
  <dimension ref="A1:H22"/>
  <sheetViews>
    <sheetView workbookViewId="0"/>
  </sheetViews>
  <sheetFormatPr defaultColWidth="10.90625" defaultRowHeight="15" x14ac:dyDescent="0.25"/>
  <cols>
    <col min="1" max="1" width="25.7265625" style="14" customWidth="1"/>
    <col min="2" max="7" width="18.7265625" style="14" customWidth="1"/>
    <col min="8" max="8" width="12.7265625" style="14" customWidth="1"/>
    <col min="9" max="16384" width="10.90625" style="14"/>
  </cols>
  <sheetData>
    <row r="1" spans="1:8" ht="19.2" x14ac:dyDescent="0.35">
      <c r="A1" s="13" t="s">
        <v>505</v>
      </c>
    </row>
    <row r="2" spans="1:8" x14ac:dyDescent="0.25">
      <c r="A2" s="14" t="s">
        <v>506</v>
      </c>
    </row>
    <row r="3" spans="1:8" ht="30" customHeight="1" x14ac:dyDescent="0.3">
      <c r="A3" s="15" t="s">
        <v>69</v>
      </c>
    </row>
    <row r="4" spans="1:8" x14ac:dyDescent="0.25">
      <c r="A4" s="14" t="s">
        <v>507</v>
      </c>
    </row>
    <row r="5" spans="1:8" x14ac:dyDescent="0.25">
      <c r="A5" s="14" t="s">
        <v>508</v>
      </c>
    </row>
    <row r="6" spans="1:8" x14ac:dyDescent="0.25">
      <c r="A6" s="14" t="s">
        <v>509</v>
      </c>
    </row>
    <row r="7" spans="1:8" ht="40.049999999999997" customHeight="1" x14ac:dyDescent="0.3">
      <c r="A7" s="16" t="s">
        <v>510</v>
      </c>
      <c r="B7" s="17" t="s">
        <v>511</v>
      </c>
      <c r="C7" s="17" t="s">
        <v>512</v>
      </c>
      <c r="D7" s="17" t="s">
        <v>513</v>
      </c>
      <c r="E7" s="17" t="s">
        <v>514</v>
      </c>
      <c r="F7" s="17" t="s">
        <v>515</v>
      </c>
      <c r="G7" s="17" t="s">
        <v>516</v>
      </c>
      <c r="H7" s="17" t="s">
        <v>517</v>
      </c>
    </row>
    <row r="8" spans="1:8" x14ac:dyDescent="0.25">
      <c r="A8" s="14" t="s">
        <v>518</v>
      </c>
      <c r="B8" s="20" t="s">
        <v>519</v>
      </c>
      <c r="C8" s="20" t="s">
        <v>520</v>
      </c>
      <c r="D8" s="20" t="s">
        <v>521</v>
      </c>
      <c r="E8" s="20" t="s">
        <v>522</v>
      </c>
      <c r="F8" s="20" t="s">
        <v>523</v>
      </c>
      <c r="G8" s="20" t="s">
        <v>524</v>
      </c>
      <c r="H8" s="23" t="s">
        <v>525</v>
      </c>
    </row>
    <row r="9" spans="1:8" x14ac:dyDescent="0.25">
      <c r="A9" s="14" t="s">
        <v>526</v>
      </c>
      <c r="B9" s="20" t="s">
        <v>527</v>
      </c>
      <c r="C9" s="20" t="s">
        <v>528</v>
      </c>
      <c r="D9" s="20" t="s">
        <v>529</v>
      </c>
      <c r="E9" s="20" t="s">
        <v>530</v>
      </c>
      <c r="F9" s="20" t="s">
        <v>531</v>
      </c>
      <c r="G9" s="20" t="s">
        <v>532</v>
      </c>
      <c r="H9" s="23" t="s">
        <v>533</v>
      </c>
    </row>
    <row r="10" spans="1:8" x14ac:dyDescent="0.25">
      <c r="A10" s="14" t="s">
        <v>534</v>
      </c>
      <c r="B10" s="20" t="s">
        <v>535</v>
      </c>
      <c r="C10" s="20" t="s">
        <v>536</v>
      </c>
      <c r="D10" s="20" t="s">
        <v>537</v>
      </c>
      <c r="E10" s="20" t="s">
        <v>538</v>
      </c>
      <c r="F10" s="20" t="s">
        <v>539</v>
      </c>
      <c r="G10" s="20" t="s">
        <v>528</v>
      </c>
      <c r="H10" s="23" t="s">
        <v>540</v>
      </c>
    </row>
    <row r="11" spans="1:8" x14ac:dyDescent="0.25">
      <c r="A11" s="14" t="s">
        <v>541</v>
      </c>
      <c r="B11" s="20" t="s">
        <v>542</v>
      </c>
      <c r="C11" s="20" t="s">
        <v>543</v>
      </c>
      <c r="D11" s="20" t="s">
        <v>544</v>
      </c>
      <c r="E11" s="20" t="s">
        <v>545</v>
      </c>
      <c r="F11" s="20" t="s">
        <v>546</v>
      </c>
      <c r="G11" s="20" t="s">
        <v>547</v>
      </c>
      <c r="H11" s="23" t="s">
        <v>548</v>
      </c>
    </row>
    <row r="12" spans="1:8" x14ac:dyDescent="0.25">
      <c r="A12" s="14" t="s">
        <v>549</v>
      </c>
      <c r="B12" s="20" t="s">
        <v>550</v>
      </c>
      <c r="C12" s="20" t="s">
        <v>551</v>
      </c>
      <c r="D12" s="20" t="s">
        <v>552</v>
      </c>
      <c r="E12" s="20" t="s">
        <v>543</v>
      </c>
      <c r="F12" s="20" t="s">
        <v>553</v>
      </c>
      <c r="G12" s="20" t="s">
        <v>554</v>
      </c>
      <c r="H12" s="23" t="s">
        <v>555</v>
      </c>
    </row>
    <row r="13" spans="1:8" x14ac:dyDescent="0.25">
      <c r="A13" s="14" t="s">
        <v>556</v>
      </c>
      <c r="B13" s="20" t="s">
        <v>557</v>
      </c>
      <c r="C13" s="20" t="s">
        <v>558</v>
      </c>
      <c r="D13" s="20" t="s">
        <v>559</v>
      </c>
      <c r="E13" s="20" t="s">
        <v>560</v>
      </c>
      <c r="F13" s="20" t="s">
        <v>539</v>
      </c>
      <c r="G13" s="20" t="s">
        <v>558</v>
      </c>
      <c r="H13" s="23" t="s">
        <v>533</v>
      </c>
    </row>
    <row r="14" spans="1:8" x14ac:dyDescent="0.25">
      <c r="A14" s="14" t="s">
        <v>561</v>
      </c>
      <c r="B14" s="20" t="s">
        <v>562</v>
      </c>
      <c r="C14" s="20" t="s">
        <v>563</v>
      </c>
      <c r="D14" s="20" t="s">
        <v>564</v>
      </c>
      <c r="E14" s="20" t="s">
        <v>565</v>
      </c>
      <c r="F14" s="20" t="s">
        <v>566</v>
      </c>
      <c r="G14" s="20" t="s">
        <v>524</v>
      </c>
      <c r="H14" s="23" t="s">
        <v>567</v>
      </c>
    </row>
    <row r="15" spans="1:8" x14ac:dyDescent="0.25">
      <c r="A15" s="14" t="s">
        <v>568</v>
      </c>
      <c r="B15" s="20" t="s">
        <v>562</v>
      </c>
      <c r="C15" s="20" t="s">
        <v>569</v>
      </c>
      <c r="D15" s="20" t="s">
        <v>570</v>
      </c>
      <c r="E15" s="20" t="s">
        <v>571</v>
      </c>
      <c r="F15" s="20" t="s">
        <v>572</v>
      </c>
      <c r="G15" s="20" t="s">
        <v>573</v>
      </c>
      <c r="H15" s="23" t="s">
        <v>574</v>
      </c>
    </row>
    <row r="16" spans="1:8" x14ac:dyDescent="0.25">
      <c r="A16" s="14" t="s">
        <v>575</v>
      </c>
      <c r="B16" s="20" t="s">
        <v>576</v>
      </c>
      <c r="C16" s="20" t="s">
        <v>577</v>
      </c>
      <c r="D16" s="20" t="s">
        <v>578</v>
      </c>
      <c r="E16" s="20" t="s">
        <v>522</v>
      </c>
      <c r="F16" s="20" t="s">
        <v>579</v>
      </c>
      <c r="G16" s="20" t="s">
        <v>528</v>
      </c>
      <c r="H16" s="23" t="s">
        <v>580</v>
      </c>
    </row>
    <row r="17" spans="1:8" x14ac:dyDescent="0.25">
      <c r="A17" s="14" t="s">
        <v>581</v>
      </c>
      <c r="B17" s="20" t="s">
        <v>582</v>
      </c>
      <c r="C17" s="20" t="s">
        <v>558</v>
      </c>
      <c r="D17" s="20" t="s">
        <v>544</v>
      </c>
      <c r="E17" s="20" t="s">
        <v>522</v>
      </c>
      <c r="F17" s="20" t="s">
        <v>583</v>
      </c>
      <c r="G17" s="20" t="s">
        <v>551</v>
      </c>
      <c r="H17" s="23" t="s">
        <v>584</v>
      </c>
    </row>
    <row r="18" spans="1:8" x14ac:dyDescent="0.25">
      <c r="A18" s="14" t="s">
        <v>585</v>
      </c>
      <c r="B18" s="20" t="s">
        <v>586</v>
      </c>
      <c r="C18" s="20" t="s">
        <v>587</v>
      </c>
      <c r="D18" s="20" t="s">
        <v>588</v>
      </c>
      <c r="E18" s="20" t="s">
        <v>589</v>
      </c>
      <c r="F18" s="20" t="s">
        <v>590</v>
      </c>
      <c r="G18" s="20" t="s">
        <v>536</v>
      </c>
      <c r="H18" s="23" t="s">
        <v>591</v>
      </c>
    </row>
    <row r="19" spans="1:8" x14ac:dyDescent="0.25">
      <c r="A19" s="14" t="s">
        <v>592</v>
      </c>
      <c r="B19" s="20" t="s">
        <v>593</v>
      </c>
      <c r="C19" s="20" t="s">
        <v>554</v>
      </c>
      <c r="D19" s="20" t="s">
        <v>594</v>
      </c>
      <c r="E19" s="20" t="s">
        <v>595</v>
      </c>
      <c r="F19" s="20" t="s">
        <v>596</v>
      </c>
      <c r="G19" s="20" t="s">
        <v>532</v>
      </c>
      <c r="H19" s="23" t="s">
        <v>548</v>
      </c>
    </row>
    <row r="20" spans="1:8" x14ac:dyDescent="0.25">
      <c r="A20" s="14" t="s">
        <v>597</v>
      </c>
      <c r="B20" s="20" t="s">
        <v>598</v>
      </c>
      <c r="C20" s="20" t="s">
        <v>547</v>
      </c>
      <c r="D20" s="20" t="s">
        <v>599</v>
      </c>
      <c r="E20" s="20" t="s">
        <v>595</v>
      </c>
      <c r="F20" s="20" t="s">
        <v>600</v>
      </c>
      <c r="G20" s="20" t="s">
        <v>551</v>
      </c>
      <c r="H20" s="23" t="s">
        <v>574</v>
      </c>
    </row>
    <row r="21" spans="1:8" x14ac:dyDescent="0.25">
      <c r="A21" s="14" t="s">
        <v>601</v>
      </c>
      <c r="B21" s="20" t="s">
        <v>602</v>
      </c>
      <c r="C21" s="20" t="s">
        <v>560</v>
      </c>
      <c r="D21" s="20" t="s">
        <v>603</v>
      </c>
      <c r="E21" s="20" t="s">
        <v>558</v>
      </c>
      <c r="F21" s="20" t="s">
        <v>604</v>
      </c>
      <c r="G21" s="20" t="s">
        <v>558</v>
      </c>
      <c r="H21" s="23" t="s">
        <v>605</v>
      </c>
    </row>
    <row r="22" spans="1:8" x14ac:dyDescent="0.25">
      <c r="A22" s="14" t="s">
        <v>606</v>
      </c>
      <c r="B22" s="20" t="s">
        <v>607</v>
      </c>
      <c r="C22" s="20" t="s">
        <v>547</v>
      </c>
      <c r="D22" s="20" t="s">
        <v>608</v>
      </c>
      <c r="E22" s="20" t="s">
        <v>595</v>
      </c>
      <c r="F22" s="20" t="s">
        <v>600</v>
      </c>
      <c r="G22" s="20" t="s">
        <v>551</v>
      </c>
      <c r="H22" s="23" t="s">
        <v>574</v>
      </c>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07DE7-BFE4-4737-8035-A01303F310DD}">
  <dimension ref="A1:E18"/>
  <sheetViews>
    <sheetView workbookViewId="0"/>
  </sheetViews>
  <sheetFormatPr defaultColWidth="10.90625" defaultRowHeight="15" x14ac:dyDescent="0.25"/>
  <cols>
    <col min="1" max="1" width="20.7265625" customWidth="1"/>
    <col min="2" max="5" width="18.7265625" customWidth="1"/>
  </cols>
  <sheetData>
    <row r="1" spans="1:5" ht="19.2" x14ac:dyDescent="0.35">
      <c r="A1" s="26" t="s">
        <v>695</v>
      </c>
    </row>
    <row r="2" spans="1:5" x14ac:dyDescent="0.25">
      <c r="A2" t="s">
        <v>610</v>
      </c>
    </row>
    <row r="3" spans="1:5" ht="30" customHeight="1" x14ac:dyDescent="0.3">
      <c r="A3" s="27" t="s">
        <v>69</v>
      </c>
    </row>
    <row r="4" spans="1:5" x14ac:dyDescent="0.25">
      <c r="A4" t="s">
        <v>696</v>
      </c>
    </row>
    <row r="5" spans="1:5" x14ac:dyDescent="0.25">
      <c r="A5" t="s">
        <v>611</v>
      </c>
    </row>
    <row r="6" spans="1:5" ht="60" customHeight="1" x14ac:dyDescent="0.3">
      <c r="A6" s="28" t="s">
        <v>510</v>
      </c>
      <c r="B6" s="29" t="s">
        <v>513</v>
      </c>
      <c r="C6" s="29" t="s">
        <v>697</v>
      </c>
      <c r="D6" s="29" t="s">
        <v>515</v>
      </c>
      <c r="E6" s="29" t="s">
        <v>698</v>
      </c>
    </row>
    <row r="7" spans="1:5" x14ac:dyDescent="0.25">
      <c r="A7" t="s">
        <v>606</v>
      </c>
      <c r="B7" s="8" t="s">
        <v>608</v>
      </c>
      <c r="C7" s="30" t="s">
        <v>699</v>
      </c>
      <c r="D7" s="8" t="s">
        <v>600</v>
      </c>
      <c r="E7" s="30" t="s">
        <v>700</v>
      </c>
    </row>
    <row r="8" spans="1:5" x14ac:dyDescent="0.25">
      <c r="A8" t="s">
        <v>518</v>
      </c>
      <c r="B8" s="8" t="s">
        <v>521</v>
      </c>
      <c r="C8" s="30" t="s">
        <v>701</v>
      </c>
      <c r="D8" s="8" t="s">
        <v>523</v>
      </c>
      <c r="E8" s="30" t="s">
        <v>702</v>
      </c>
    </row>
    <row r="9" spans="1:5" x14ac:dyDescent="0.25">
      <c r="A9" t="s">
        <v>526</v>
      </c>
      <c r="B9" s="8" t="s">
        <v>529</v>
      </c>
      <c r="C9" s="30" t="s">
        <v>703</v>
      </c>
      <c r="D9" s="8" t="s">
        <v>531</v>
      </c>
      <c r="E9" s="30" t="s">
        <v>704</v>
      </c>
    </row>
    <row r="10" spans="1:5" x14ac:dyDescent="0.25">
      <c r="A10" t="s">
        <v>534</v>
      </c>
      <c r="B10" s="8" t="s">
        <v>537</v>
      </c>
      <c r="C10" s="30" t="s">
        <v>705</v>
      </c>
      <c r="D10" s="8" t="s">
        <v>539</v>
      </c>
      <c r="E10" s="30" t="s">
        <v>704</v>
      </c>
    </row>
    <row r="11" spans="1:5" x14ac:dyDescent="0.25">
      <c r="A11" t="s">
        <v>541</v>
      </c>
      <c r="B11" s="8" t="s">
        <v>544</v>
      </c>
      <c r="C11" s="30" t="s">
        <v>705</v>
      </c>
      <c r="D11" s="8" t="s">
        <v>546</v>
      </c>
      <c r="E11" s="30" t="s">
        <v>706</v>
      </c>
    </row>
    <row r="12" spans="1:5" x14ac:dyDescent="0.25">
      <c r="A12" t="s">
        <v>549</v>
      </c>
      <c r="B12" s="8" t="s">
        <v>552</v>
      </c>
      <c r="C12" s="31" t="s">
        <v>711</v>
      </c>
      <c r="D12" s="8" t="s">
        <v>553</v>
      </c>
      <c r="E12" s="30" t="s">
        <v>707</v>
      </c>
    </row>
    <row r="13" spans="1:5" x14ac:dyDescent="0.25">
      <c r="A13" t="s">
        <v>556</v>
      </c>
      <c r="B13" s="8" t="s">
        <v>559</v>
      </c>
      <c r="C13" s="30" t="s">
        <v>703</v>
      </c>
      <c r="D13" s="8" t="s">
        <v>539</v>
      </c>
      <c r="E13" s="30" t="s">
        <v>707</v>
      </c>
    </row>
    <row r="14" spans="1:5" x14ac:dyDescent="0.25">
      <c r="A14" t="s">
        <v>561</v>
      </c>
      <c r="B14" s="8" t="s">
        <v>564</v>
      </c>
      <c r="C14" s="30" t="s">
        <v>703</v>
      </c>
      <c r="D14" s="8" t="s">
        <v>566</v>
      </c>
      <c r="E14" s="30" t="s">
        <v>706</v>
      </c>
    </row>
    <row r="15" spans="1:5" x14ac:dyDescent="0.25">
      <c r="A15" t="s">
        <v>568</v>
      </c>
      <c r="B15" s="8" t="s">
        <v>570</v>
      </c>
      <c r="C15" s="30" t="s">
        <v>702</v>
      </c>
      <c r="D15" s="8" t="s">
        <v>572</v>
      </c>
      <c r="E15" s="30" t="s">
        <v>708</v>
      </c>
    </row>
    <row r="16" spans="1:5" x14ac:dyDescent="0.25">
      <c r="A16" t="s">
        <v>575</v>
      </c>
      <c r="B16" s="8" t="s">
        <v>578</v>
      </c>
      <c r="C16" s="30" t="s">
        <v>709</v>
      </c>
      <c r="D16" s="8" t="s">
        <v>579</v>
      </c>
      <c r="E16" s="30" t="s">
        <v>704</v>
      </c>
    </row>
    <row r="17" spans="1:5" x14ac:dyDescent="0.25">
      <c r="A17" t="s">
        <v>585</v>
      </c>
      <c r="B17" s="8" t="s">
        <v>588</v>
      </c>
      <c r="C17" s="30" t="s">
        <v>710</v>
      </c>
      <c r="D17" s="8" t="s">
        <v>590</v>
      </c>
      <c r="E17" s="30" t="s">
        <v>703</v>
      </c>
    </row>
    <row r="18" spans="1:5" x14ac:dyDescent="0.25">
      <c r="A18" t="s">
        <v>592</v>
      </c>
      <c r="B18" s="8" t="s">
        <v>594</v>
      </c>
      <c r="C18" s="30" t="s">
        <v>711</v>
      </c>
      <c r="D18" s="8" t="s">
        <v>596</v>
      </c>
      <c r="E18" s="30" t="s">
        <v>704</v>
      </c>
    </row>
  </sheetData>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C0B1A-1145-4C72-9431-31A2FA5EF98F}">
  <dimension ref="A1:G16"/>
  <sheetViews>
    <sheetView workbookViewId="0"/>
  </sheetViews>
  <sheetFormatPr defaultColWidth="10.90625" defaultRowHeight="15" x14ac:dyDescent="0.25"/>
  <cols>
    <col min="1" max="1" width="20.7265625" style="14" customWidth="1"/>
    <col min="2" max="7" width="15.7265625" style="14" customWidth="1"/>
    <col min="8" max="16384" width="10.90625" style="14"/>
  </cols>
  <sheetData>
    <row r="1" spans="1:7" ht="19.2" x14ac:dyDescent="0.35">
      <c r="A1" s="13" t="s">
        <v>609</v>
      </c>
    </row>
    <row r="2" spans="1:7" x14ac:dyDescent="0.25">
      <c r="A2" s="14" t="s">
        <v>610</v>
      </c>
    </row>
    <row r="3" spans="1:7" ht="30" customHeight="1" x14ac:dyDescent="0.3">
      <c r="A3" s="15" t="s">
        <v>69</v>
      </c>
    </row>
    <row r="4" spans="1:7" x14ac:dyDescent="0.25">
      <c r="A4" s="14" t="s">
        <v>507</v>
      </c>
    </row>
    <row r="5" spans="1:7" x14ac:dyDescent="0.25">
      <c r="A5" s="14" t="s">
        <v>611</v>
      </c>
    </row>
    <row r="6" spans="1:7" ht="30" customHeight="1" x14ac:dyDescent="0.3">
      <c r="A6" s="16" t="s">
        <v>612</v>
      </c>
      <c r="B6" s="17" t="s">
        <v>613</v>
      </c>
      <c r="C6" s="17" t="s">
        <v>614</v>
      </c>
      <c r="D6" s="17" t="s">
        <v>615</v>
      </c>
      <c r="E6" s="17" t="s">
        <v>616</v>
      </c>
      <c r="F6" s="17" t="s">
        <v>617</v>
      </c>
      <c r="G6" s="17" t="s">
        <v>618</v>
      </c>
    </row>
    <row r="7" spans="1:7" x14ac:dyDescent="0.25">
      <c r="A7" s="14" t="s">
        <v>619</v>
      </c>
      <c r="B7" s="24" t="s">
        <v>620</v>
      </c>
      <c r="C7" s="24" t="s">
        <v>621</v>
      </c>
      <c r="D7" s="24" t="s">
        <v>622</v>
      </c>
      <c r="E7" s="24" t="s">
        <v>623</v>
      </c>
      <c r="F7" s="24" t="s">
        <v>624</v>
      </c>
      <c r="G7" s="24" t="s">
        <v>625</v>
      </c>
    </row>
    <row r="8" spans="1:7" x14ac:dyDescent="0.25">
      <c r="A8" s="14" t="s">
        <v>626</v>
      </c>
      <c r="B8" s="24" t="s">
        <v>627</v>
      </c>
      <c r="C8" s="24" t="s">
        <v>628</v>
      </c>
      <c r="D8" s="24" t="s">
        <v>629</v>
      </c>
      <c r="E8" s="24" t="s">
        <v>630</v>
      </c>
      <c r="F8" s="24" t="s">
        <v>631</v>
      </c>
      <c r="G8" s="24" t="s">
        <v>632</v>
      </c>
    </row>
    <row r="9" spans="1:7" x14ac:dyDescent="0.25">
      <c r="A9" s="14" t="s">
        <v>515</v>
      </c>
      <c r="B9" s="24" t="s">
        <v>633</v>
      </c>
      <c r="C9" s="24" t="s">
        <v>634</v>
      </c>
      <c r="D9" s="24" t="s">
        <v>33</v>
      </c>
      <c r="E9" s="25">
        <v>-1</v>
      </c>
      <c r="F9" s="24" t="s">
        <v>635</v>
      </c>
      <c r="G9" s="24" t="s">
        <v>636</v>
      </c>
    </row>
    <row r="10" spans="1:7" x14ac:dyDescent="0.25">
      <c r="A10" s="14" t="s">
        <v>637</v>
      </c>
      <c r="B10" s="24" t="s">
        <v>638</v>
      </c>
      <c r="C10" s="24" t="s">
        <v>639</v>
      </c>
      <c r="D10" s="24" t="s">
        <v>640</v>
      </c>
      <c r="E10" s="24" t="s">
        <v>641</v>
      </c>
      <c r="F10" s="24" t="s">
        <v>577</v>
      </c>
      <c r="G10" s="24" t="s">
        <v>642</v>
      </c>
    </row>
    <row r="11" spans="1:7" x14ac:dyDescent="0.25">
      <c r="A11" s="14" t="s">
        <v>643</v>
      </c>
      <c r="B11" s="24" t="s">
        <v>644</v>
      </c>
      <c r="C11" s="24" t="s">
        <v>645</v>
      </c>
      <c r="D11" s="24" t="s">
        <v>646</v>
      </c>
      <c r="E11" s="24" t="s">
        <v>647</v>
      </c>
      <c r="F11" s="24" t="s">
        <v>648</v>
      </c>
      <c r="G11" s="24" t="s">
        <v>649</v>
      </c>
    </row>
    <row r="13" spans="1:7" x14ac:dyDescent="0.25">
      <c r="B13" s="20"/>
      <c r="C13" s="20"/>
      <c r="D13" s="20"/>
      <c r="E13" s="20"/>
      <c r="F13" s="20"/>
      <c r="G13" s="20"/>
    </row>
    <row r="14" spans="1:7" x14ac:dyDescent="0.25">
      <c r="B14" s="20"/>
      <c r="C14" s="20"/>
      <c r="D14" s="20"/>
      <c r="E14" s="20"/>
      <c r="F14" s="20"/>
      <c r="G14" s="20"/>
    </row>
    <row r="15" spans="1:7" x14ac:dyDescent="0.25">
      <c r="B15" s="20"/>
      <c r="C15" s="20"/>
      <c r="D15" s="20"/>
      <c r="E15" s="20"/>
      <c r="F15" s="20"/>
      <c r="G15" s="20"/>
    </row>
    <row r="16" spans="1:7" x14ac:dyDescent="0.25">
      <c r="B16" s="20"/>
      <c r="C16" s="20"/>
      <c r="D16" s="20"/>
      <c r="E16" s="20"/>
      <c r="F16" s="20"/>
      <c r="G16" s="20"/>
    </row>
  </sheetData>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0842A-EC2A-4ECF-A3E8-7F243172EDBA}">
  <dimension ref="A1:H11"/>
  <sheetViews>
    <sheetView workbookViewId="0"/>
  </sheetViews>
  <sheetFormatPr defaultColWidth="10.90625" defaultRowHeight="15" x14ac:dyDescent="0.25"/>
  <cols>
    <col min="1" max="1" width="33.1796875" style="14" customWidth="1"/>
    <col min="2" max="8" width="15.7265625" style="14" customWidth="1"/>
    <col min="9" max="16384" width="10.90625" style="14"/>
  </cols>
  <sheetData>
    <row r="1" spans="1:8" ht="19.2" x14ac:dyDescent="0.35">
      <c r="A1" s="13" t="s">
        <v>650</v>
      </c>
    </row>
    <row r="2" spans="1:8" x14ac:dyDescent="0.25">
      <c r="A2" s="14" t="s">
        <v>610</v>
      </c>
    </row>
    <row r="3" spans="1:8" ht="15.6" x14ac:dyDescent="0.3">
      <c r="A3" s="15" t="s">
        <v>69</v>
      </c>
    </row>
    <row r="4" spans="1:8" x14ac:dyDescent="0.25">
      <c r="A4" s="14" t="s">
        <v>507</v>
      </c>
    </row>
    <row r="5" spans="1:8" ht="49.95" customHeight="1" x14ac:dyDescent="0.3">
      <c r="A5" s="16" t="s">
        <v>651</v>
      </c>
      <c r="B5" s="17" t="s">
        <v>652</v>
      </c>
      <c r="C5" s="17" t="s">
        <v>653</v>
      </c>
      <c r="D5" s="17" t="s">
        <v>654</v>
      </c>
      <c r="E5" s="17" t="s">
        <v>655</v>
      </c>
      <c r="F5" s="17" t="s">
        <v>656</v>
      </c>
      <c r="G5" s="17" t="s">
        <v>657</v>
      </c>
      <c r="H5" s="17" t="s">
        <v>658</v>
      </c>
    </row>
    <row r="6" spans="1:8" x14ac:dyDescent="0.25">
      <c r="A6" s="14" t="s">
        <v>659</v>
      </c>
      <c r="B6" s="24" t="s">
        <v>628</v>
      </c>
      <c r="C6" s="24" t="s">
        <v>660</v>
      </c>
      <c r="D6" s="24" t="s">
        <v>661</v>
      </c>
      <c r="E6" s="24" t="s">
        <v>662</v>
      </c>
      <c r="F6" s="24" t="s">
        <v>631</v>
      </c>
      <c r="G6" s="24" t="s">
        <v>663</v>
      </c>
      <c r="H6" s="24" t="s">
        <v>663</v>
      </c>
    </row>
    <row r="7" spans="1:8" x14ac:dyDescent="0.25">
      <c r="A7" s="14" t="s">
        <v>664</v>
      </c>
      <c r="B7" s="24" t="s">
        <v>621</v>
      </c>
      <c r="C7" s="24" t="s">
        <v>665</v>
      </c>
      <c r="D7" s="24" t="s">
        <v>666</v>
      </c>
      <c r="E7" s="24" t="s">
        <v>667</v>
      </c>
      <c r="F7" s="24" t="s">
        <v>632</v>
      </c>
      <c r="G7" s="24" t="s">
        <v>668</v>
      </c>
      <c r="H7" s="24" t="s">
        <v>669</v>
      </c>
    </row>
    <row r="8" spans="1:8" x14ac:dyDescent="0.25">
      <c r="A8" s="14" t="s">
        <v>670</v>
      </c>
      <c r="B8" s="24" t="s">
        <v>645</v>
      </c>
      <c r="C8" s="24" t="s">
        <v>665</v>
      </c>
      <c r="D8" s="24" t="s">
        <v>671</v>
      </c>
      <c r="E8" s="24" t="s">
        <v>667</v>
      </c>
      <c r="F8" s="24" t="s">
        <v>672</v>
      </c>
      <c r="G8" s="24" t="s">
        <v>673</v>
      </c>
      <c r="H8" s="24" t="s">
        <v>674</v>
      </c>
    </row>
    <row r="9" spans="1:8" x14ac:dyDescent="0.25">
      <c r="A9" s="14" t="s">
        <v>675</v>
      </c>
      <c r="B9" s="24" t="s">
        <v>676</v>
      </c>
      <c r="C9" s="24" t="s">
        <v>677</v>
      </c>
      <c r="D9" s="24" t="s">
        <v>694</v>
      </c>
      <c r="E9" s="24" t="s">
        <v>678</v>
      </c>
      <c r="F9" s="24" t="s">
        <v>679</v>
      </c>
      <c r="G9" s="24" t="s">
        <v>680</v>
      </c>
      <c r="H9" s="24" t="s">
        <v>680</v>
      </c>
    </row>
    <row r="10" spans="1:8" x14ac:dyDescent="0.25">
      <c r="A10" s="14" t="s">
        <v>681</v>
      </c>
      <c r="B10" s="24" t="s">
        <v>682</v>
      </c>
      <c r="C10" s="24" t="s">
        <v>683</v>
      </c>
      <c r="D10" s="24" t="s">
        <v>684</v>
      </c>
      <c r="E10" s="24" t="s">
        <v>685</v>
      </c>
      <c r="F10" s="24" t="s">
        <v>679</v>
      </c>
      <c r="G10" s="24" t="s">
        <v>686</v>
      </c>
      <c r="H10" s="24" t="s">
        <v>687</v>
      </c>
    </row>
    <row r="11" spans="1:8" x14ac:dyDescent="0.25">
      <c r="A11" s="14" t="s">
        <v>688</v>
      </c>
      <c r="B11" s="24" t="s">
        <v>689</v>
      </c>
      <c r="C11" s="24" t="s">
        <v>683</v>
      </c>
      <c r="D11" s="24" t="s">
        <v>690</v>
      </c>
      <c r="E11" s="24" t="s">
        <v>691</v>
      </c>
      <c r="F11" s="24" t="s">
        <v>692</v>
      </c>
      <c r="G11" s="24" t="s">
        <v>693</v>
      </c>
      <c r="H11" s="24" t="s">
        <v>687</v>
      </c>
    </row>
  </sheetData>
  <pageMargins left="0.7" right="0.7" top="0.75" bottom="0.75" header="0.3" footer="0.3"/>
  <pageSetup paperSize="9" orientation="portrait" horizontalDpi="300" verticalDpi="30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27"/>
  <sheetViews>
    <sheetView workbookViewId="0"/>
  </sheetViews>
  <sheetFormatPr defaultColWidth="10.90625" defaultRowHeight="15" x14ac:dyDescent="0.25"/>
  <cols>
    <col min="1" max="1" width="25.7265625" customWidth="1"/>
    <col min="2" max="2" width="100.7265625" customWidth="1"/>
  </cols>
  <sheetData>
    <row r="1" spans="1:2" ht="19.2" x14ac:dyDescent="0.35">
      <c r="A1" s="2" t="s">
        <v>447</v>
      </c>
    </row>
    <row r="2" spans="1:2" ht="15.6" x14ac:dyDescent="0.3">
      <c r="A2" s="5" t="s">
        <v>448</v>
      </c>
      <c r="B2" s="5" t="s">
        <v>449</v>
      </c>
    </row>
    <row r="3" spans="1:2" ht="75" customHeight="1" x14ac:dyDescent="0.25">
      <c r="A3" t="s">
        <v>450</v>
      </c>
      <c r="B3" s="4" t="s">
        <v>451</v>
      </c>
    </row>
    <row r="4" spans="1:2" ht="60" x14ac:dyDescent="0.25">
      <c r="A4" t="s">
        <v>452</v>
      </c>
      <c r="B4" s="4" t="s">
        <v>453</v>
      </c>
    </row>
    <row r="5" spans="1:2" ht="45" x14ac:dyDescent="0.25">
      <c r="A5" t="s">
        <v>454</v>
      </c>
      <c r="B5" s="4" t="s">
        <v>455</v>
      </c>
    </row>
    <row r="6" spans="1:2" x14ac:dyDescent="0.25">
      <c r="A6" t="s">
        <v>456</v>
      </c>
      <c r="B6" s="4" t="s">
        <v>457</v>
      </c>
    </row>
    <row r="7" spans="1:2" ht="90" x14ac:dyDescent="0.25">
      <c r="A7" t="s">
        <v>458</v>
      </c>
      <c r="B7" s="4" t="s">
        <v>459</v>
      </c>
    </row>
    <row r="8" spans="1:2" ht="75" x14ac:dyDescent="0.25">
      <c r="A8" t="s">
        <v>460</v>
      </c>
      <c r="B8" s="4" t="s">
        <v>461</v>
      </c>
    </row>
    <row r="9" spans="1:2" x14ac:dyDescent="0.25">
      <c r="A9" t="s">
        <v>462</v>
      </c>
      <c r="B9" s="4" t="s">
        <v>463</v>
      </c>
    </row>
    <row r="10" spans="1:2" ht="45" x14ac:dyDescent="0.25">
      <c r="A10" t="s">
        <v>464</v>
      </c>
      <c r="B10" s="4" t="s">
        <v>465</v>
      </c>
    </row>
    <row r="11" spans="1:2" x14ac:dyDescent="0.25">
      <c r="A11" t="s">
        <v>466</v>
      </c>
      <c r="B11" s="4" t="s">
        <v>467</v>
      </c>
    </row>
    <row r="12" spans="1:2" x14ac:dyDescent="0.25">
      <c r="A12" t="s">
        <v>468</v>
      </c>
      <c r="B12" s="4" t="s">
        <v>469</v>
      </c>
    </row>
    <row r="13" spans="1:2" x14ac:dyDescent="0.25">
      <c r="A13" t="s">
        <v>470</v>
      </c>
      <c r="B13" s="4" t="s">
        <v>471</v>
      </c>
    </row>
    <row r="14" spans="1:2" x14ac:dyDescent="0.25">
      <c r="A14" t="s">
        <v>472</v>
      </c>
      <c r="B14" s="4" t="s">
        <v>473</v>
      </c>
    </row>
    <row r="15" spans="1:2" ht="60" x14ac:dyDescent="0.25">
      <c r="A15" t="s">
        <v>474</v>
      </c>
      <c r="B15" s="4" t="s">
        <v>475</v>
      </c>
    </row>
    <row r="16" spans="1:2" ht="30" x14ac:dyDescent="0.25">
      <c r="A16" t="s">
        <v>476</v>
      </c>
      <c r="B16" s="4" t="s">
        <v>477</v>
      </c>
    </row>
    <row r="17" spans="1:2" ht="60" x14ac:dyDescent="0.25">
      <c r="A17" t="s">
        <v>478</v>
      </c>
      <c r="B17" s="4" t="s">
        <v>479</v>
      </c>
    </row>
    <row r="18" spans="1:2" ht="30" x14ac:dyDescent="0.25">
      <c r="A18" t="s">
        <v>480</v>
      </c>
      <c r="B18" s="4" t="s">
        <v>481</v>
      </c>
    </row>
    <row r="19" spans="1:2" x14ac:dyDescent="0.25">
      <c r="A19" t="s">
        <v>482</v>
      </c>
      <c r="B19" s="4" t="s">
        <v>483</v>
      </c>
    </row>
    <row r="20" spans="1:2" ht="45" x14ac:dyDescent="0.25">
      <c r="A20" t="s">
        <v>484</v>
      </c>
      <c r="B20" s="4" t="s">
        <v>485</v>
      </c>
    </row>
    <row r="21" spans="1:2" ht="45" x14ac:dyDescent="0.25">
      <c r="A21" t="s">
        <v>486</v>
      </c>
      <c r="B21" s="4" t="s">
        <v>487</v>
      </c>
    </row>
    <row r="22" spans="1:2" ht="120" x14ac:dyDescent="0.25">
      <c r="A22" t="s">
        <v>488</v>
      </c>
      <c r="B22" s="4" t="s">
        <v>489</v>
      </c>
    </row>
    <row r="23" spans="1:2" ht="30" x14ac:dyDescent="0.25">
      <c r="A23" t="s">
        <v>117</v>
      </c>
      <c r="B23" s="4" t="s">
        <v>490</v>
      </c>
    </row>
    <row r="24" spans="1:2" x14ac:dyDescent="0.25">
      <c r="A24" t="s">
        <v>491</v>
      </c>
      <c r="B24" s="12" t="s">
        <v>494</v>
      </c>
    </row>
    <row r="25" spans="1:2" ht="45" x14ac:dyDescent="0.25">
      <c r="A25" t="s">
        <v>492</v>
      </c>
      <c r="B25" s="4" t="s">
        <v>493</v>
      </c>
    </row>
    <row r="26" spans="1:2" x14ac:dyDescent="0.25">
      <c r="B26" s="4"/>
    </row>
    <row r="27" spans="1:2" x14ac:dyDescent="0.25">
      <c r="B27" s="4"/>
    </row>
  </sheetData>
  <hyperlinks>
    <hyperlink ref="B24" r:id="rId1" xr:uid="{00000000-0004-0000-0D00-000000000000}"/>
  </hyperlinks>
  <pageMargins left="0.7" right="0.7" top="0.75" bottom="0.75" header="0.3" footer="0.3"/>
  <pageSetup paperSize="9" orientation="portrait" horizontalDpi="300" verticalDpi="300"/>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7"/>
  <sheetViews>
    <sheetView workbookViewId="0">
      <selection activeCell="B34" sqref="B34"/>
    </sheetView>
  </sheetViews>
  <sheetFormatPr defaultColWidth="10.90625" defaultRowHeight="15" x14ac:dyDescent="0.25"/>
  <cols>
    <col min="3" max="3" width="84.7265625" customWidth="1"/>
  </cols>
  <sheetData>
    <row r="1" spans="1:3" ht="19.2" x14ac:dyDescent="0.35">
      <c r="A1" s="2" t="s">
        <v>15</v>
      </c>
    </row>
    <row r="2" spans="1:3" ht="31.2" x14ac:dyDescent="0.3">
      <c r="A2" s="5" t="s">
        <v>16</v>
      </c>
      <c r="B2" s="5" t="s">
        <v>17</v>
      </c>
      <c r="C2" s="5" t="s">
        <v>18</v>
      </c>
    </row>
    <row r="3" spans="1:3" x14ac:dyDescent="0.25">
      <c r="A3" t="s">
        <v>19</v>
      </c>
      <c r="B3" s="1" t="str">
        <f>HYPERLINK("#2.1!A7", "2.1a")</f>
        <v>2.1a</v>
      </c>
      <c r="C3" t="s">
        <v>20</v>
      </c>
    </row>
    <row r="4" spans="1:3" x14ac:dyDescent="0.25">
      <c r="A4" t="s">
        <v>19</v>
      </c>
      <c r="B4" s="1" t="str">
        <f>HYPERLINK("#2.1!A19", "2.1b")</f>
        <v>2.1b</v>
      </c>
      <c r="C4" t="s">
        <v>21</v>
      </c>
    </row>
    <row r="5" spans="1:3" x14ac:dyDescent="0.25">
      <c r="A5" t="s">
        <v>22</v>
      </c>
      <c r="B5" s="1" t="str">
        <f>HYPERLINK("#2.2!A7", "2.2a")</f>
        <v>2.2a</v>
      </c>
      <c r="C5" t="s">
        <v>23</v>
      </c>
    </row>
    <row r="6" spans="1:3" x14ac:dyDescent="0.25">
      <c r="A6" t="s">
        <v>22</v>
      </c>
      <c r="B6" s="1" t="str">
        <f>HYPERLINK("#2.2!A19", "2.2b")</f>
        <v>2.2b</v>
      </c>
      <c r="C6" s="4" t="s">
        <v>24</v>
      </c>
    </row>
    <row r="7" spans="1:3" x14ac:dyDescent="0.25">
      <c r="A7" t="s">
        <v>25</v>
      </c>
      <c r="B7" s="1" t="str">
        <f>HYPERLINK("#2.3!A8", "2.3a")</f>
        <v>2.3a</v>
      </c>
      <c r="C7" s="4" t="s">
        <v>26</v>
      </c>
    </row>
    <row r="8" spans="1:3" x14ac:dyDescent="0.25">
      <c r="A8" t="s">
        <v>25</v>
      </c>
      <c r="B8" s="1" t="str">
        <f>HYPERLINK("#2.3!A21", "2.3b")</f>
        <v>2.3b</v>
      </c>
      <c r="C8" s="4" t="s">
        <v>27</v>
      </c>
    </row>
    <row r="9" spans="1:3" x14ac:dyDescent="0.25">
      <c r="A9" t="s">
        <v>25</v>
      </c>
      <c r="B9" s="1" t="str">
        <f>HYPERLINK("#2.3!A34", "2.3c")</f>
        <v>2.3c</v>
      </c>
      <c r="C9" s="4" t="s">
        <v>28</v>
      </c>
    </row>
    <row r="10" spans="1:3" x14ac:dyDescent="0.25">
      <c r="A10" t="s">
        <v>29</v>
      </c>
      <c r="B10" s="1" t="str">
        <f>HYPERLINK("#2.4!A9", "2.4a")</f>
        <v>2.4a</v>
      </c>
      <c r="C10" t="s">
        <v>30</v>
      </c>
    </row>
    <row r="11" spans="1:3" x14ac:dyDescent="0.25">
      <c r="A11" t="s">
        <v>29</v>
      </c>
      <c r="B11" s="1" t="str">
        <f>HYPERLINK("#2.4!A22", "2.4b")</f>
        <v>2.4b</v>
      </c>
      <c r="C11" t="s">
        <v>31</v>
      </c>
    </row>
    <row r="12" spans="1:3" x14ac:dyDescent="0.25">
      <c r="A12" t="s">
        <v>29</v>
      </c>
      <c r="B12" s="1" t="str">
        <f>HYPERLINK("#2.4!A35", "2.4c")</f>
        <v>2.4c</v>
      </c>
      <c r="C12" t="s">
        <v>32</v>
      </c>
    </row>
    <row r="13" spans="1:3" x14ac:dyDescent="0.25">
      <c r="A13" t="s">
        <v>33</v>
      </c>
      <c r="B13" s="1" t="str">
        <f>HYPERLINK("#2.5!A10", "2.5a")</f>
        <v>2.5a</v>
      </c>
      <c r="C13" t="s">
        <v>34</v>
      </c>
    </row>
    <row r="14" spans="1:3" x14ac:dyDescent="0.25">
      <c r="A14" t="s">
        <v>33</v>
      </c>
      <c r="B14" s="1" t="str">
        <f>HYPERLINK("#2.5!A23", "2.5b")</f>
        <v>2.5b</v>
      </c>
      <c r="C14" t="s">
        <v>35</v>
      </c>
    </row>
    <row r="15" spans="1:3" x14ac:dyDescent="0.25">
      <c r="A15" t="s">
        <v>33</v>
      </c>
      <c r="B15" s="1" t="str">
        <f>HYPERLINK("#2.5!A36", "2.5c")</f>
        <v>2.5c</v>
      </c>
      <c r="C15" t="s">
        <v>36</v>
      </c>
    </row>
    <row r="16" spans="1:3" x14ac:dyDescent="0.25">
      <c r="A16" t="s">
        <v>37</v>
      </c>
      <c r="B16" s="1" t="str">
        <f>HYPERLINK("#2.6!A10", "2.6a")</f>
        <v>2.6a</v>
      </c>
      <c r="C16" t="s">
        <v>38</v>
      </c>
    </row>
    <row r="17" spans="1:3" x14ac:dyDescent="0.25">
      <c r="A17" t="s">
        <v>37</v>
      </c>
      <c r="B17" s="1" t="str">
        <f>HYPERLINK("#2.6!A23", "2.6b")</f>
        <v>2.6b</v>
      </c>
      <c r="C17" t="s">
        <v>39</v>
      </c>
    </row>
    <row r="18" spans="1:3" x14ac:dyDescent="0.25">
      <c r="A18" t="s">
        <v>37</v>
      </c>
      <c r="B18" s="1" t="str">
        <f>HYPERLINK("#2.6!A36", "2.6c")</f>
        <v>2.6c</v>
      </c>
      <c r="C18" t="s">
        <v>40</v>
      </c>
    </row>
    <row r="19" spans="1:3" x14ac:dyDescent="0.25">
      <c r="A19" t="s">
        <v>41</v>
      </c>
      <c r="B19" s="1" t="str">
        <f>HYPERLINK("#2.7!A8", "2.7a")</f>
        <v>2.7a</v>
      </c>
      <c r="C19" t="s">
        <v>42</v>
      </c>
    </row>
    <row r="20" spans="1:3" x14ac:dyDescent="0.25">
      <c r="A20" t="s">
        <v>41</v>
      </c>
      <c r="B20" s="1" t="str">
        <f>HYPERLINK("#2.7!A21", "2.7b")</f>
        <v>2.7b</v>
      </c>
      <c r="C20" t="s">
        <v>43</v>
      </c>
    </row>
    <row r="21" spans="1:3" x14ac:dyDescent="0.25">
      <c r="A21" t="s">
        <v>41</v>
      </c>
      <c r="B21" s="1" t="str">
        <f>HYPERLINK("#2.7!A34", "2.7c")</f>
        <v>2.7c</v>
      </c>
      <c r="C21" t="s">
        <v>44</v>
      </c>
    </row>
    <row r="22" spans="1:3" x14ac:dyDescent="0.25">
      <c r="A22" t="s">
        <v>45</v>
      </c>
      <c r="B22" s="1" t="str">
        <f>HYPERLINK("#2.8!A9", "2.8a")</f>
        <v>2.8a</v>
      </c>
      <c r="C22" t="s">
        <v>46</v>
      </c>
    </row>
    <row r="23" spans="1:3" x14ac:dyDescent="0.25">
      <c r="A23" t="s">
        <v>45</v>
      </c>
      <c r="B23" s="1" t="str">
        <f>HYPERLINK("#2.8!A22", "2.8b")</f>
        <v>2.8b</v>
      </c>
      <c r="C23" t="s">
        <v>47</v>
      </c>
    </row>
    <row r="24" spans="1:3" x14ac:dyDescent="0.25">
      <c r="A24" t="s">
        <v>45</v>
      </c>
      <c r="B24" s="1" t="str">
        <f>HYPERLINK("#2.6!A35", "2.8c")</f>
        <v>2.8c</v>
      </c>
      <c r="C24" t="s">
        <v>48</v>
      </c>
    </row>
    <row r="25" spans="1:3" x14ac:dyDescent="0.25">
      <c r="A25" t="s">
        <v>49</v>
      </c>
      <c r="B25" s="1" t="str">
        <f>HYPERLINK("#2.9!A8", "2.9a")</f>
        <v>2.9a</v>
      </c>
      <c r="C25" t="s">
        <v>50</v>
      </c>
    </row>
    <row r="26" spans="1:3" x14ac:dyDescent="0.25">
      <c r="A26" t="s">
        <v>49</v>
      </c>
      <c r="B26" s="1" t="str">
        <f>HYPERLINK("#2.9!A21", "2.9b")</f>
        <v>2.9b</v>
      </c>
      <c r="C26" t="s">
        <v>51</v>
      </c>
    </row>
    <row r="27" spans="1:3" x14ac:dyDescent="0.25">
      <c r="A27" t="s">
        <v>49</v>
      </c>
      <c r="B27" s="1" t="str">
        <f>HYPERLINK("#2.9!A34", "2.9c")</f>
        <v>2.9c</v>
      </c>
      <c r="C27" t="s">
        <v>52</v>
      </c>
    </row>
    <row r="28" spans="1:3" x14ac:dyDescent="0.25">
      <c r="A28" t="s">
        <v>53</v>
      </c>
      <c r="B28" s="1" t="str">
        <f>HYPERLINK("#2.10!A8", "2.10a")</f>
        <v>2.10a</v>
      </c>
      <c r="C28" t="s">
        <v>54</v>
      </c>
    </row>
    <row r="29" spans="1:3" x14ac:dyDescent="0.25">
      <c r="A29" t="s">
        <v>53</v>
      </c>
      <c r="B29" s="1" t="str">
        <f>HYPERLINK("#2.10!A21", "2.10b")</f>
        <v>2.10b</v>
      </c>
      <c r="C29" t="s">
        <v>55</v>
      </c>
    </row>
    <row r="30" spans="1:3" x14ac:dyDescent="0.25">
      <c r="A30" t="s">
        <v>53</v>
      </c>
      <c r="B30" s="1" t="str">
        <f>HYPERLINK("#2.10!A34", "2.10c")</f>
        <v>2.10c</v>
      </c>
      <c r="C30" t="s">
        <v>56</v>
      </c>
    </row>
    <row r="31" spans="1:3" x14ac:dyDescent="0.25">
      <c r="A31" t="s">
        <v>57</v>
      </c>
      <c r="B31" s="1" t="str">
        <f>HYPERLINK("#2.11!A7", "2.11")</f>
        <v>2.11</v>
      </c>
      <c r="C31" t="s">
        <v>58</v>
      </c>
    </row>
    <row r="32" spans="1:3" x14ac:dyDescent="0.25">
      <c r="A32" t="s">
        <v>59</v>
      </c>
      <c r="B32" s="1" t="str">
        <f>HYPERLINK("#2.12!A8", "2.12")</f>
        <v>2.12</v>
      </c>
      <c r="C32" t="s">
        <v>60</v>
      </c>
    </row>
    <row r="33" spans="1:3" x14ac:dyDescent="0.25">
      <c r="A33" t="s">
        <v>61</v>
      </c>
      <c r="B33" s="1" t="str">
        <f>HYPERLINK("#2.13!A7", "2.13")</f>
        <v>2.13</v>
      </c>
      <c r="C33" t="s">
        <v>62</v>
      </c>
    </row>
    <row r="34" spans="1:3" x14ac:dyDescent="0.25">
      <c r="A34" t="s">
        <v>63</v>
      </c>
      <c r="B34" s="1" t="str">
        <f>HYPERLINK("#2.14!A6", "2.14")</f>
        <v>2.14</v>
      </c>
      <c r="C34" t="s">
        <v>64</v>
      </c>
    </row>
    <row r="35" spans="1:3" x14ac:dyDescent="0.25">
      <c r="A35" t="s">
        <v>65</v>
      </c>
      <c r="B35" s="1" t="str">
        <f>HYPERLINK("#2.48!A3", "2.48")</f>
        <v>2.48</v>
      </c>
      <c r="C35" t="s">
        <v>66</v>
      </c>
    </row>
    <row r="36" spans="1:3" x14ac:dyDescent="0.25">
      <c r="A36" t="s">
        <v>67</v>
      </c>
      <c r="B36" s="1" t="str">
        <f>HYPERLINK("#2.49!A3", "2.49")</f>
        <v>2.49</v>
      </c>
      <c r="C36" t="s">
        <v>68</v>
      </c>
    </row>
    <row r="37" spans="1:3" x14ac:dyDescent="0.25">
      <c r="A37" t="s">
        <v>69</v>
      </c>
      <c r="B37" s="1" t="str">
        <f>HYPERLINK("#Notes!A2", "Notes")</f>
        <v>Notes</v>
      </c>
      <c r="C37" t="s">
        <v>69</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6CB8D-B6FA-4001-BAD7-5EFB355D8807}">
  <dimension ref="A1:AC33"/>
  <sheetViews>
    <sheetView workbookViewId="0"/>
  </sheetViews>
  <sheetFormatPr defaultColWidth="10.90625" defaultRowHeight="15" x14ac:dyDescent="0.25"/>
  <cols>
    <col min="1" max="1" width="21.7265625" style="14" customWidth="1"/>
    <col min="2" max="2" width="18.7265625" style="14" customWidth="1"/>
    <col min="3" max="28" width="14.7265625" style="14" customWidth="1"/>
    <col min="29" max="29" width="70.7265625" style="14" customWidth="1"/>
    <col min="30" max="16384" width="10.90625" style="14"/>
  </cols>
  <sheetData>
    <row r="1" spans="1:29" ht="19.2" x14ac:dyDescent="0.35">
      <c r="A1" s="13" t="s">
        <v>495</v>
      </c>
    </row>
    <row r="2" spans="1:29" x14ac:dyDescent="0.25">
      <c r="A2" s="14" t="s">
        <v>496</v>
      </c>
    </row>
    <row r="3" spans="1:29" ht="30" customHeight="1" x14ac:dyDescent="0.3">
      <c r="A3" s="15" t="s">
        <v>69</v>
      </c>
    </row>
    <row r="4" spans="1:29" x14ac:dyDescent="0.25">
      <c r="A4" s="14" t="s">
        <v>497</v>
      </c>
    </row>
    <row r="5" spans="1:29" x14ac:dyDescent="0.25">
      <c r="A5" s="14" t="s">
        <v>498</v>
      </c>
    </row>
    <row r="6" spans="1:29" ht="30" customHeight="1" x14ac:dyDescent="0.3">
      <c r="A6" s="15" t="s">
        <v>499</v>
      </c>
    </row>
    <row r="7" spans="1:29" ht="62.4" x14ac:dyDescent="0.3">
      <c r="A7" s="16" t="s">
        <v>76</v>
      </c>
      <c r="B7" s="17" t="s">
        <v>77</v>
      </c>
      <c r="C7" s="17" t="s">
        <v>78</v>
      </c>
      <c r="D7" s="17" t="s">
        <v>79</v>
      </c>
      <c r="E7" s="17" t="s">
        <v>80</v>
      </c>
      <c r="F7" s="17" t="s">
        <v>81</v>
      </c>
      <c r="G7" s="17" t="s">
        <v>82</v>
      </c>
      <c r="H7" s="17" t="s">
        <v>83</v>
      </c>
      <c r="I7" s="17" t="s">
        <v>500</v>
      </c>
      <c r="J7" s="17" t="s">
        <v>85</v>
      </c>
      <c r="K7" s="17" t="s">
        <v>501</v>
      </c>
      <c r="L7" s="17" t="s">
        <v>87</v>
      </c>
      <c r="M7" s="17" t="s">
        <v>88</v>
      </c>
      <c r="N7" s="17" t="s">
        <v>89</v>
      </c>
      <c r="O7" s="17" t="s">
        <v>90</v>
      </c>
      <c r="P7" s="17" t="s">
        <v>91</v>
      </c>
      <c r="Q7" s="17" t="s">
        <v>92</v>
      </c>
      <c r="R7" s="17" t="s">
        <v>93</v>
      </c>
      <c r="S7" s="17" t="s">
        <v>94</v>
      </c>
      <c r="T7" s="17" t="s">
        <v>502</v>
      </c>
      <c r="U7" s="17" t="s">
        <v>96</v>
      </c>
      <c r="V7" s="17" t="s">
        <v>97</v>
      </c>
      <c r="W7" s="17" t="s">
        <v>98</v>
      </c>
      <c r="X7" s="17" t="s">
        <v>99</v>
      </c>
      <c r="Y7" s="17" t="s">
        <v>100</v>
      </c>
      <c r="Z7" s="17" t="s">
        <v>101</v>
      </c>
      <c r="AA7" s="17" t="s">
        <v>503</v>
      </c>
      <c r="AB7" s="17" t="s">
        <v>103</v>
      </c>
      <c r="AC7" s="17" t="s">
        <v>104</v>
      </c>
    </row>
    <row r="8" spans="1:29" x14ac:dyDescent="0.25">
      <c r="A8" s="18" t="s">
        <v>105</v>
      </c>
      <c r="B8" s="19">
        <v>1498000</v>
      </c>
      <c r="C8" s="19">
        <v>874000</v>
      </c>
      <c r="D8" s="19">
        <v>845000</v>
      </c>
      <c r="E8" s="19">
        <v>28000</v>
      </c>
      <c r="F8" s="19">
        <v>625000</v>
      </c>
      <c r="G8" s="20">
        <v>58.307833441090303</v>
      </c>
      <c r="H8" s="20">
        <v>56.4124290400813</v>
      </c>
      <c r="I8" s="20">
        <v>3.2506856954716001</v>
      </c>
      <c r="J8" s="20">
        <v>41.692166558909697</v>
      </c>
      <c r="K8" s="19">
        <v>731000</v>
      </c>
      <c r="L8" s="19">
        <v>456000</v>
      </c>
      <c r="M8" s="19">
        <v>437000</v>
      </c>
      <c r="N8" s="19">
        <v>19000</v>
      </c>
      <c r="O8" s="19">
        <v>275000</v>
      </c>
      <c r="P8" s="20">
        <v>62.356411163691803</v>
      </c>
      <c r="Q8" s="20">
        <v>59.7422863081649</v>
      </c>
      <c r="R8" s="20">
        <v>4.19223109018332</v>
      </c>
      <c r="S8" s="20">
        <v>37.643588836308197</v>
      </c>
      <c r="T8" s="19">
        <v>767000</v>
      </c>
      <c r="U8" s="19">
        <v>418000</v>
      </c>
      <c r="V8" s="19">
        <v>409000</v>
      </c>
      <c r="W8" s="19">
        <v>9000</v>
      </c>
      <c r="X8" s="19">
        <v>350000</v>
      </c>
      <c r="Y8" s="20">
        <v>54.451957197719501</v>
      </c>
      <c r="Z8" s="20">
        <v>53.241064078469897</v>
      </c>
      <c r="AA8" s="20">
        <v>2.2237825444046999</v>
      </c>
      <c r="AB8" s="20">
        <v>45.548042802280499</v>
      </c>
      <c r="AC8" s="19"/>
    </row>
    <row r="9" spans="1:29" x14ac:dyDescent="0.25">
      <c r="A9" s="18" t="s">
        <v>106</v>
      </c>
      <c r="B9" s="19">
        <v>1500000</v>
      </c>
      <c r="C9" s="19">
        <v>889000</v>
      </c>
      <c r="D9" s="19">
        <v>867000</v>
      </c>
      <c r="E9" s="19">
        <v>22000</v>
      </c>
      <c r="F9" s="19">
        <v>611000</v>
      </c>
      <c r="G9" s="20">
        <v>59.287108218477997</v>
      </c>
      <c r="H9" s="20">
        <v>57.8130393712893</v>
      </c>
      <c r="I9" s="20">
        <v>2.4863227293134398</v>
      </c>
      <c r="J9" s="20">
        <v>40.712891781522003</v>
      </c>
      <c r="K9" s="19">
        <v>732000</v>
      </c>
      <c r="L9" s="19">
        <v>468000</v>
      </c>
      <c r="M9" s="19">
        <v>452000</v>
      </c>
      <c r="N9" s="19">
        <v>16000</v>
      </c>
      <c r="O9" s="19">
        <v>264000</v>
      </c>
      <c r="P9" s="20">
        <v>63.978676984383803</v>
      </c>
      <c r="Q9" s="20">
        <v>61.772355600370297</v>
      </c>
      <c r="R9" s="20">
        <v>3.44852611527436</v>
      </c>
      <c r="S9" s="20">
        <v>36.021323015616197</v>
      </c>
      <c r="T9" s="19">
        <v>768000</v>
      </c>
      <c r="U9" s="19">
        <v>421000</v>
      </c>
      <c r="V9" s="19">
        <v>415000</v>
      </c>
      <c r="W9" s="21">
        <v>6000</v>
      </c>
      <c r="X9" s="19">
        <v>347000</v>
      </c>
      <c r="Y9" s="20">
        <v>54.8165100682847</v>
      </c>
      <c r="Z9" s="20">
        <v>54.040205018227901</v>
      </c>
      <c r="AA9" s="22">
        <v>1.41618838756758</v>
      </c>
      <c r="AB9" s="20">
        <v>45.1834899317153</v>
      </c>
      <c r="AC9" s="19" t="s">
        <v>107</v>
      </c>
    </row>
    <row r="10" spans="1:29" x14ac:dyDescent="0.25">
      <c r="A10" s="18" t="s">
        <v>108</v>
      </c>
      <c r="B10" s="19">
        <v>1502000</v>
      </c>
      <c r="C10" s="19">
        <v>888000</v>
      </c>
      <c r="D10" s="19">
        <v>866000</v>
      </c>
      <c r="E10" s="19">
        <v>22000</v>
      </c>
      <c r="F10" s="19">
        <v>615000</v>
      </c>
      <c r="G10" s="20">
        <v>59.080767055926401</v>
      </c>
      <c r="H10" s="20">
        <v>57.642416780043803</v>
      </c>
      <c r="I10" s="20">
        <v>2.4345490885740002</v>
      </c>
      <c r="J10" s="20">
        <v>40.919232944073599</v>
      </c>
      <c r="K10" s="19">
        <v>733000</v>
      </c>
      <c r="L10" s="19">
        <v>466000</v>
      </c>
      <c r="M10" s="19">
        <v>451000</v>
      </c>
      <c r="N10" s="19">
        <v>16000</v>
      </c>
      <c r="O10" s="19">
        <v>267000</v>
      </c>
      <c r="P10" s="20">
        <v>63.616675878551902</v>
      </c>
      <c r="Q10" s="20">
        <v>61.467280829000401</v>
      </c>
      <c r="R10" s="20">
        <v>3.3786660806592299</v>
      </c>
      <c r="S10" s="20">
        <v>36.383324121448098</v>
      </c>
      <c r="T10" s="19">
        <v>769000</v>
      </c>
      <c r="U10" s="19">
        <v>421000</v>
      </c>
      <c r="V10" s="19">
        <v>415000</v>
      </c>
      <c r="W10" s="21">
        <v>6000</v>
      </c>
      <c r="X10" s="19">
        <v>348000</v>
      </c>
      <c r="Y10" s="20">
        <v>54.756356363495399</v>
      </c>
      <c r="Z10" s="20">
        <v>53.995896614581497</v>
      </c>
      <c r="AA10" s="22">
        <v>1.38880634033741</v>
      </c>
      <c r="AB10" s="20">
        <v>45.243643636504601</v>
      </c>
      <c r="AC10" s="19" t="s">
        <v>107</v>
      </c>
    </row>
    <row r="11" spans="1:29" x14ac:dyDescent="0.25">
      <c r="A11" s="18" t="s">
        <v>109</v>
      </c>
      <c r="B11" s="19">
        <v>1504000</v>
      </c>
      <c r="C11" s="19">
        <v>881000</v>
      </c>
      <c r="D11" s="19">
        <v>859000</v>
      </c>
      <c r="E11" s="19">
        <v>23000</v>
      </c>
      <c r="F11" s="19">
        <v>623000</v>
      </c>
      <c r="G11" s="20">
        <v>58.584619459965801</v>
      </c>
      <c r="H11" s="20">
        <v>57.0725803588155</v>
      </c>
      <c r="I11" s="20">
        <v>2.5809489164362001</v>
      </c>
      <c r="J11" s="20">
        <v>41.415380540034199</v>
      </c>
      <c r="K11" s="19">
        <v>734000</v>
      </c>
      <c r="L11" s="19">
        <v>462000</v>
      </c>
      <c r="M11" s="19">
        <v>446000</v>
      </c>
      <c r="N11" s="19">
        <v>16000</v>
      </c>
      <c r="O11" s="19">
        <v>272000</v>
      </c>
      <c r="P11" s="20">
        <v>62.952019053554103</v>
      </c>
      <c r="Q11" s="20">
        <v>60.772817800727303</v>
      </c>
      <c r="R11" s="20">
        <v>3.46168603579323</v>
      </c>
      <c r="S11" s="20">
        <v>37.047980946446003</v>
      </c>
      <c r="T11" s="19">
        <v>770000</v>
      </c>
      <c r="U11" s="19">
        <v>419000</v>
      </c>
      <c r="V11" s="19">
        <v>412000</v>
      </c>
      <c r="W11" s="21">
        <v>7000</v>
      </c>
      <c r="X11" s="19">
        <v>351000</v>
      </c>
      <c r="Y11" s="20">
        <v>54.419013027138902</v>
      </c>
      <c r="Z11" s="20">
        <v>53.543310238068401</v>
      </c>
      <c r="AA11" s="22">
        <v>1.6091853570255801</v>
      </c>
      <c r="AB11" s="20">
        <v>45.580986972861098</v>
      </c>
      <c r="AC11" s="19" t="s">
        <v>107</v>
      </c>
    </row>
    <row r="12" spans="1:29" x14ac:dyDescent="0.25">
      <c r="A12" s="18" t="s">
        <v>110</v>
      </c>
      <c r="B12" s="19">
        <v>1506000</v>
      </c>
      <c r="C12" s="19">
        <v>881000</v>
      </c>
      <c r="D12" s="19">
        <v>861000</v>
      </c>
      <c r="E12" s="19">
        <v>19000</v>
      </c>
      <c r="F12" s="19">
        <v>626000</v>
      </c>
      <c r="G12" s="20">
        <v>58.468281154026599</v>
      </c>
      <c r="H12" s="20">
        <v>57.177485622652299</v>
      </c>
      <c r="I12" s="20">
        <v>2.2076851001895701</v>
      </c>
      <c r="J12" s="20">
        <v>41.531718845973401</v>
      </c>
      <c r="K12" s="19">
        <v>736000</v>
      </c>
      <c r="L12" s="19">
        <v>467000</v>
      </c>
      <c r="M12" s="19">
        <v>454000</v>
      </c>
      <c r="N12" s="19">
        <v>13000</v>
      </c>
      <c r="O12" s="19">
        <v>269000</v>
      </c>
      <c r="P12" s="20">
        <v>63.4443060609198</v>
      </c>
      <c r="Q12" s="20">
        <v>61.736455242726301</v>
      </c>
      <c r="R12" s="20">
        <v>2.6918898231050399</v>
      </c>
      <c r="S12" s="20">
        <v>36.5556939390802</v>
      </c>
      <c r="T12" s="19">
        <v>771000</v>
      </c>
      <c r="U12" s="19">
        <v>414000</v>
      </c>
      <c r="V12" s="19">
        <v>407000</v>
      </c>
      <c r="W12" s="21">
        <v>7000</v>
      </c>
      <c r="X12" s="19">
        <v>357000</v>
      </c>
      <c r="Y12" s="20">
        <v>53.7205372465097</v>
      </c>
      <c r="Z12" s="20">
        <v>52.827664099798199</v>
      </c>
      <c r="AA12" s="22">
        <v>1.6620703970518</v>
      </c>
      <c r="AB12" s="20">
        <v>46.2794627534903</v>
      </c>
      <c r="AC12" s="19" t="s">
        <v>107</v>
      </c>
    </row>
    <row r="13" spans="1:29" x14ac:dyDescent="0.25">
      <c r="A13" s="18" t="s">
        <v>111</v>
      </c>
      <c r="B13" s="19">
        <v>1509000</v>
      </c>
      <c r="C13" s="19">
        <v>897000</v>
      </c>
      <c r="D13" s="19">
        <v>874000</v>
      </c>
      <c r="E13" s="19">
        <v>23000</v>
      </c>
      <c r="F13" s="19">
        <v>612000</v>
      </c>
      <c r="G13" s="20">
        <v>59.429835613578597</v>
      </c>
      <c r="H13" s="20">
        <v>57.905809536466599</v>
      </c>
      <c r="I13" s="20">
        <v>2.5644124056164301</v>
      </c>
      <c r="J13" s="20">
        <v>40.570164386421403</v>
      </c>
      <c r="K13" s="19">
        <v>737000</v>
      </c>
      <c r="L13" s="19">
        <v>476000</v>
      </c>
      <c r="M13" s="19">
        <v>462000</v>
      </c>
      <c r="N13" s="19">
        <v>15000</v>
      </c>
      <c r="O13" s="19">
        <v>261000</v>
      </c>
      <c r="P13" s="20">
        <v>64.633074171930602</v>
      </c>
      <c r="Q13" s="20">
        <v>62.6404662239731</v>
      </c>
      <c r="R13" s="20">
        <v>3.0829540037921199</v>
      </c>
      <c r="S13" s="20">
        <v>35.366925828069398</v>
      </c>
      <c r="T13" s="19">
        <v>772000</v>
      </c>
      <c r="U13" s="19">
        <v>420000</v>
      </c>
      <c r="V13" s="19">
        <v>412000</v>
      </c>
      <c r="W13" s="21">
        <v>8000</v>
      </c>
      <c r="X13" s="19">
        <v>352000</v>
      </c>
      <c r="Y13" s="20">
        <v>54.4635425932304</v>
      </c>
      <c r="Z13" s="20">
        <v>53.386760064255498</v>
      </c>
      <c r="AA13" s="22">
        <v>1.97707030741106</v>
      </c>
      <c r="AB13" s="20">
        <v>45.5364574067696</v>
      </c>
      <c r="AC13" s="19" t="s">
        <v>107</v>
      </c>
    </row>
    <row r="14" spans="1:29" x14ac:dyDescent="0.25">
      <c r="A14" s="18" t="s">
        <v>112</v>
      </c>
      <c r="B14" s="19">
        <v>1511000</v>
      </c>
      <c r="C14" s="19">
        <v>899000</v>
      </c>
      <c r="D14" s="19">
        <v>879000</v>
      </c>
      <c r="E14" s="19">
        <v>19000</v>
      </c>
      <c r="F14" s="19">
        <v>613000</v>
      </c>
      <c r="G14" s="20">
        <v>59.4639091739446</v>
      </c>
      <c r="H14" s="20">
        <v>58.188428411951598</v>
      </c>
      <c r="I14" s="20">
        <v>2.14496621515742</v>
      </c>
      <c r="J14" s="20">
        <v>40.5360908260554</v>
      </c>
      <c r="K14" s="19">
        <v>738000</v>
      </c>
      <c r="L14" s="19">
        <v>471000</v>
      </c>
      <c r="M14" s="19">
        <v>461000</v>
      </c>
      <c r="N14" s="19">
        <v>11000</v>
      </c>
      <c r="O14" s="19">
        <v>267000</v>
      </c>
      <c r="P14" s="20">
        <v>63.826772291029101</v>
      </c>
      <c r="Q14" s="20">
        <v>62.394636611499799</v>
      </c>
      <c r="R14" s="20">
        <v>2.2437852144538799</v>
      </c>
      <c r="S14" s="20">
        <v>36.173227708970899</v>
      </c>
      <c r="T14" s="19">
        <v>773000</v>
      </c>
      <c r="U14" s="19">
        <v>427000</v>
      </c>
      <c r="V14" s="19">
        <v>419000</v>
      </c>
      <c r="W14" s="21">
        <v>9000</v>
      </c>
      <c r="X14" s="19">
        <v>346000</v>
      </c>
      <c r="Y14" s="20">
        <v>55.297373740168702</v>
      </c>
      <c r="Z14" s="20">
        <v>54.171498465965101</v>
      </c>
      <c r="AA14" s="22">
        <v>2.0360375150794998</v>
      </c>
      <c r="AB14" s="20">
        <v>44.702626259831298</v>
      </c>
      <c r="AC14" s="19" t="s">
        <v>107</v>
      </c>
    </row>
    <row r="15" spans="1:29" x14ac:dyDescent="0.25">
      <c r="A15" s="18" t="s">
        <v>113</v>
      </c>
      <c r="B15" s="19">
        <v>1514000</v>
      </c>
      <c r="C15" s="19">
        <v>896000</v>
      </c>
      <c r="D15" s="19">
        <v>878000</v>
      </c>
      <c r="E15" s="19">
        <v>17000</v>
      </c>
      <c r="F15" s="19">
        <v>618000</v>
      </c>
      <c r="G15" s="20">
        <v>59.156012114440898</v>
      </c>
      <c r="H15" s="20">
        <v>58.019107338860003</v>
      </c>
      <c r="I15" s="20">
        <v>1.9218752835830399</v>
      </c>
      <c r="J15" s="20">
        <v>40.843987885559102</v>
      </c>
      <c r="K15" s="19">
        <v>740000</v>
      </c>
      <c r="L15" s="19">
        <v>469000</v>
      </c>
      <c r="M15" s="19">
        <v>457000</v>
      </c>
      <c r="N15" s="19">
        <v>13000</v>
      </c>
      <c r="O15" s="19">
        <v>270000</v>
      </c>
      <c r="P15" s="20">
        <v>63.445205984655097</v>
      </c>
      <c r="Q15" s="20">
        <v>61.745969865945803</v>
      </c>
      <c r="R15" s="20">
        <v>2.6782734681643099</v>
      </c>
      <c r="S15" s="20">
        <v>36.554794015344903</v>
      </c>
      <c r="T15" s="19">
        <v>774000</v>
      </c>
      <c r="U15" s="19">
        <v>426000</v>
      </c>
      <c r="V15" s="19">
        <v>422000</v>
      </c>
      <c r="W15" s="21">
        <v>5000</v>
      </c>
      <c r="X15" s="19">
        <v>348000</v>
      </c>
      <c r="Y15" s="20">
        <v>55.057886162755402</v>
      </c>
      <c r="Z15" s="20">
        <v>54.458262923158301</v>
      </c>
      <c r="AA15" s="22">
        <v>1.08907784404325</v>
      </c>
      <c r="AB15" s="20">
        <v>44.942113837244598</v>
      </c>
      <c r="AC15" s="19" t="s">
        <v>107</v>
      </c>
    </row>
    <row r="16" spans="1:29" x14ac:dyDescent="0.25">
      <c r="A16" s="18" t="s">
        <v>114</v>
      </c>
      <c r="B16" s="19">
        <v>1516000</v>
      </c>
      <c r="C16" s="19">
        <v>884000</v>
      </c>
      <c r="D16" s="19">
        <v>867000</v>
      </c>
      <c r="E16" s="19">
        <v>17000</v>
      </c>
      <c r="F16" s="19">
        <v>632000</v>
      </c>
      <c r="G16" s="20">
        <v>58.296812033198698</v>
      </c>
      <c r="H16" s="20">
        <v>57.157373657503101</v>
      </c>
      <c r="I16" s="20">
        <v>1.9545466312063999</v>
      </c>
      <c r="J16" s="20">
        <v>41.703187966801302</v>
      </c>
      <c r="K16" s="19">
        <v>741000</v>
      </c>
      <c r="L16" s="19">
        <v>463000</v>
      </c>
      <c r="M16" s="19">
        <v>454000</v>
      </c>
      <c r="N16" s="21">
        <v>9000</v>
      </c>
      <c r="O16" s="19">
        <v>278000</v>
      </c>
      <c r="P16" s="20">
        <v>62.523484718361502</v>
      </c>
      <c r="Q16" s="20">
        <v>61.286209270019903</v>
      </c>
      <c r="R16" s="22">
        <v>1.97889713587612</v>
      </c>
      <c r="S16" s="20">
        <v>37.476515281638498</v>
      </c>
      <c r="T16" s="19">
        <v>775000</v>
      </c>
      <c r="U16" s="19">
        <v>421000</v>
      </c>
      <c r="V16" s="19">
        <v>412000</v>
      </c>
      <c r="W16" s="21">
        <v>8000</v>
      </c>
      <c r="X16" s="19">
        <v>355000</v>
      </c>
      <c r="Y16" s="20">
        <v>54.256926920821599</v>
      </c>
      <c r="Z16" s="20">
        <v>53.211001945065497</v>
      </c>
      <c r="AA16" s="22">
        <v>1.92772616348588</v>
      </c>
      <c r="AB16" s="20">
        <v>45.743073079178401</v>
      </c>
      <c r="AC16" s="19" t="s">
        <v>115</v>
      </c>
    </row>
    <row r="17" spans="1:29" x14ac:dyDescent="0.25">
      <c r="A17" s="18" t="s">
        <v>116</v>
      </c>
      <c r="B17" s="19">
        <v>2000</v>
      </c>
      <c r="C17" s="19">
        <v>-12000</v>
      </c>
      <c r="D17" s="19">
        <v>-12000</v>
      </c>
      <c r="E17" s="19">
        <v>0</v>
      </c>
      <c r="F17" s="19">
        <v>14000</v>
      </c>
      <c r="G17" s="20">
        <v>-0.85920008124216496</v>
      </c>
      <c r="H17" s="20">
        <v>-0.86173368135694495</v>
      </c>
      <c r="I17" s="20">
        <v>3.2671347623362199E-2</v>
      </c>
      <c r="J17" s="20">
        <v>0.85920008124217195</v>
      </c>
      <c r="K17" s="19">
        <v>1000</v>
      </c>
      <c r="L17" s="19">
        <v>-6000</v>
      </c>
      <c r="M17" s="19">
        <v>-3000</v>
      </c>
      <c r="N17" s="21">
        <v>-3000</v>
      </c>
      <c r="O17" s="19">
        <v>7000</v>
      </c>
      <c r="P17" s="20">
        <v>-0.92172126629354501</v>
      </c>
      <c r="Q17" s="20">
        <v>-0.45976059592594998</v>
      </c>
      <c r="R17" s="22">
        <v>-0.69937633228818397</v>
      </c>
      <c r="S17" s="20">
        <v>0.92172126629355899</v>
      </c>
      <c r="T17" s="19">
        <v>1000</v>
      </c>
      <c r="U17" s="19">
        <v>-6000</v>
      </c>
      <c r="V17" s="19">
        <v>-9000</v>
      </c>
      <c r="W17" s="21">
        <v>3000</v>
      </c>
      <c r="X17" s="19">
        <v>7000</v>
      </c>
      <c r="Y17" s="20">
        <v>-0.80095924193383905</v>
      </c>
      <c r="Z17" s="20">
        <v>-1.2472609780927999</v>
      </c>
      <c r="AA17" s="22">
        <v>0.83864831944262497</v>
      </c>
      <c r="AB17" s="20">
        <v>0.80095924193384604</v>
      </c>
      <c r="AC17" s="19" t="s">
        <v>115</v>
      </c>
    </row>
    <row r="18" spans="1:29" x14ac:dyDescent="0.25">
      <c r="A18" s="18" t="s">
        <v>118</v>
      </c>
      <c r="B18" s="19">
        <v>10000</v>
      </c>
      <c r="C18" s="19">
        <v>3000</v>
      </c>
      <c r="D18" s="19">
        <v>5000</v>
      </c>
      <c r="E18" s="19">
        <v>-2000</v>
      </c>
      <c r="F18" s="19">
        <v>7000</v>
      </c>
      <c r="G18" s="20">
        <v>-0.171469120827936</v>
      </c>
      <c r="H18" s="20">
        <v>-2.0111965149169499E-2</v>
      </c>
      <c r="I18" s="20">
        <v>-0.253138468983166</v>
      </c>
      <c r="J18" s="20">
        <v>0.17146912082794299</v>
      </c>
      <c r="K18" s="19">
        <v>5000</v>
      </c>
      <c r="L18" s="19">
        <v>-3000</v>
      </c>
      <c r="M18" s="19">
        <v>0</v>
      </c>
      <c r="N18" s="21">
        <v>-3000</v>
      </c>
      <c r="O18" s="19">
        <v>9000</v>
      </c>
      <c r="P18" s="20">
        <v>-0.92082134255833403</v>
      </c>
      <c r="Q18" s="20">
        <v>-0.45024597270642602</v>
      </c>
      <c r="R18" s="22">
        <v>-0.71299268722891895</v>
      </c>
      <c r="S18" s="20">
        <v>0.92082134255834103</v>
      </c>
      <c r="T18" s="19">
        <v>4000</v>
      </c>
      <c r="U18" s="19">
        <v>6000</v>
      </c>
      <c r="V18" s="19">
        <v>5000</v>
      </c>
      <c r="W18" s="21">
        <v>1000</v>
      </c>
      <c r="X18" s="19">
        <v>-2000</v>
      </c>
      <c r="Y18" s="20">
        <v>0.53638967431193396</v>
      </c>
      <c r="Z18" s="20">
        <v>0.383337845267263</v>
      </c>
      <c r="AA18" s="22">
        <v>0.26565576643407501</v>
      </c>
      <c r="AB18" s="20">
        <v>-0.53638967431191997</v>
      </c>
      <c r="AC18" s="19" t="s">
        <v>115</v>
      </c>
    </row>
    <row r="19" spans="1:29" x14ac:dyDescent="0.25">
      <c r="A19" s="19"/>
      <c r="B19" s="19"/>
      <c r="C19" s="19"/>
      <c r="D19" s="19"/>
      <c r="E19" s="19"/>
      <c r="F19" s="19"/>
      <c r="G19" s="20"/>
      <c r="H19" s="20"/>
      <c r="I19" s="20"/>
      <c r="J19" s="20"/>
      <c r="K19" s="19"/>
      <c r="L19" s="19"/>
      <c r="M19" s="19"/>
      <c r="N19" s="19"/>
      <c r="O19" s="19"/>
      <c r="P19" s="20"/>
      <c r="Q19" s="20"/>
      <c r="R19" s="20"/>
      <c r="S19" s="20"/>
      <c r="T19" s="19"/>
      <c r="U19" s="19"/>
      <c r="V19" s="19"/>
      <c r="W19" s="19"/>
      <c r="X19" s="19"/>
      <c r="Y19" s="20"/>
      <c r="Z19" s="20"/>
      <c r="AA19" s="20"/>
      <c r="AB19" s="20"/>
      <c r="AC19" s="19"/>
    </row>
    <row r="20" spans="1:29" ht="30" customHeight="1" x14ac:dyDescent="0.3">
      <c r="A20" s="15" t="s">
        <v>504</v>
      </c>
    </row>
    <row r="21" spans="1:29" ht="62.4" x14ac:dyDescent="0.3">
      <c r="A21" s="16" t="s">
        <v>76</v>
      </c>
      <c r="B21" s="17" t="s">
        <v>119</v>
      </c>
      <c r="C21" s="17" t="s">
        <v>78</v>
      </c>
      <c r="D21" s="17" t="s">
        <v>79</v>
      </c>
      <c r="E21" s="17" t="s">
        <v>80</v>
      </c>
      <c r="F21" s="17" t="s">
        <v>81</v>
      </c>
      <c r="G21" s="17" t="s">
        <v>82</v>
      </c>
      <c r="H21" s="17" t="s">
        <v>83</v>
      </c>
      <c r="I21" s="17" t="s">
        <v>500</v>
      </c>
      <c r="J21" s="17" t="s">
        <v>85</v>
      </c>
      <c r="K21" s="17" t="s">
        <v>501</v>
      </c>
      <c r="L21" s="17" t="s">
        <v>87</v>
      </c>
      <c r="M21" s="17" t="s">
        <v>88</v>
      </c>
      <c r="N21" s="17" t="s">
        <v>89</v>
      </c>
      <c r="O21" s="17" t="s">
        <v>90</v>
      </c>
      <c r="P21" s="17" t="s">
        <v>91</v>
      </c>
      <c r="Q21" s="17" t="s">
        <v>92</v>
      </c>
      <c r="R21" s="17" t="s">
        <v>93</v>
      </c>
      <c r="S21" s="17" t="s">
        <v>94</v>
      </c>
      <c r="T21" s="17" t="s">
        <v>502</v>
      </c>
      <c r="U21" s="17" t="s">
        <v>96</v>
      </c>
      <c r="V21" s="17" t="s">
        <v>97</v>
      </c>
      <c r="W21" s="17" t="s">
        <v>98</v>
      </c>
      <c r="X21" s="17" t="s">
        <v>99</v>
      </c>
      <c r="Y21" s="17" t="s">
        <v>100</v>
      </c>
      <c r="Z21" s="17" t="s">
        <v>101</v>
      </c>
      <c r="AA21" s="17" t="s">
        <v>503</v>
      </c>
      <c r="AB21" s="17" t="s">
        <v>103</v>
      </c>
      <c r="AC21" s="17" t="s">
        <v>104</v>
      </c>
    </row>
    <row r="22" spans="1:29" x14ac:dyDescent="0.25">
      <c r="A22" s="18" t="s">
        <v>105</v>
      </c>
      <c r="B22" s="19">
        <v>1176000</v>
      </c>
      <c r="C22" s="19">
        <v>843000</v>
      </c>
      <c r="D22" s="19">
        <v>815000</v>
      </c>
      <c r="E22" s="19">
        <v>28000</v>
      </c>
      <c r="F22" s="19">
        <v>333000</v>
      </c>
      <c r="G22" s="20">
        <v>71.656877442050401</v>
      </c>
      <c r="H22" s="20">
        <v>69.245498519900494</v>
      </c>
      <c r="I22" s="20">
        <v>3.3651744371641499</v>
      </c>
      <c r="J22" s="20">
        <v>28.343122557949599</v>
      </c>
      <c r="K22" s="19">
        <v>580000</v>
      </c>
      <c r="L22" s="19">
        <v>438000</v>
      </c>
      <c r="M22" s="19">
        <v>419000</v>
      </c>
      <c r="N22" s="19">
        <v>19000</v>
      </c>
      <c r="O22" s="19">
        <v>142000</v>
      </c>
      <c r="P22" s="20">
        <v>75.495067202865002</v>
      </c>
      <c r="Q22" s="20">
        <v>72.214936440246404</v>
      </c>
      <c r="R22" s="20">
        <v>4.3448279260477696</v>
      </c>
      <c r="S22" s="20">
        <v>24.504932797135002</v>
      </c>
      <c r="T22" s="19">
        <v>596000</v>
      </c>
      <c r="U22" s="19">
        <v>405000</v>
      </c>
      <c r="V22" s="19">
        <v>396000</v>
      </c>
      <c r="W22" s="19">
        <v>9000</v>
      </c>
      <c r="X22" s="19">
        <v>191000</v>
      </c>
      <c r="Y22" s="20">
        <v>67.924193954802007</v>
      </c>
      <c r="Z22" s="20">
        <v>66.357686144169506</v>
      </c>
      <c r="AA22" s="20">
        <v>2.3062589622703702</v>
      </c>
      <c r="AB22" s="20">
        <v>32.075806045197901</v>
      </c>
      <c r="AC22" s="19"/>
    </row>
    <row r="23" spans="1:29" x14ac:dyDescent="0.25">
      <c r="A23" s="18" t="s">
        <v>106</v>
      </c>
      <c r="B23" s="19">
        <v>1176000</v>
      </c>
      <c r="C23" s="19">
        <v>856000</v>
      </c>
      <c r="D23" s="19">
        <v>834000</v>
      </c>
      <c r="E23" s="19">
        <v>22000</v>
      </c>
      <c r="F23" s="19">
        <v>320000</v>
      </c>
      <c r="G23" s="20">
        <v>72.784437044497807</v>
      </c>
      <c r="H23" s="20">
        <v>70.923703859314699</v>
      </c>
      <c r="I23" s="20">
        <v>2.5564986977167199</v>
      </c>
      <c r="J23" s="20">
        <v>27.2155629555022</v>
      </c>
      <c r="K23" s="19">
        <v>580000</v>
      </c>
      <c r="L23" s="19">
        <v>449000</v>
      </c>
      <c r="M23" s="19">
        <v>433000</v>
      </c>
      <c r="N23" s="19">
        <v>16000</v>
      </c>
      <c r="O23" s="19">
        <v>131000</v>
      </c>
      <c r="P23" s="20">
        <v>77.410626866398601</v>
      </c>
      <c r="Q23" s="20">
        <v>74.663678673794195</v>
      </c>
      <c r="R23" s="20">
        <v>3.5485414649145399</v>
      </c>
      <c r="S23" s="20">
        <v>22.589373133601399</v>
      </c>
      <c r="T23" s="19">
        <v>596000</v>
      </c>
      <c r="U23" s="19">
        <v>407000</v>
      </c>
      <c r="V23" s="19">
        <v>401000</v>
      </c>
      <c r="W23" s="21">
        <v>6000</v>
      </c>
      <c r="X23" s="19">
        <v>189000</v>
      </c>
      <c r="Y23" s="20">
        <v>68.283193410443104</v>
      </c>
      <c r="Z23" s="20">
        <v>67.284739944452497</v>
      </c>
      <c r="AA23" s="22">
        <v>1.4622243280115099</v>
      </c>
      <c r="AB23" s="20">
        <v>31.716806589556899</v>
      </c>
      <c r="AC23" s="19" t="s">
        <v>107</v>
      </c>
    </row>
    <row r="24" spans="1:29" x14ac:dyDescent="0.25">
      <c r="A24" s="18" t="s">
        <v>108</v>
      </c>
      <c r="B24" s="19">
        <v>1177000</v>
      </c>
      <c r="C24" s="19">
        <v>855000</v>
      </c>
      <c r="D24" s="19">
        <v>834000</v>
      </c>
      <c r="E24" s="19">
        <v>21000</v>
      </c>
      <c r="F24" s="19">
        <v>322000</v>
      </c>
      <c r="G24" s="20">
        <v>72.634100681305597</v>
      </c>
      <c r="H24" s="20">
        <v>70.851206332346706</v>
      </c>
      <c r="I24" s="20">
        <v>2.4546243874921401</v>
      </c>
      <c r="J24" s="20">
        <v>27.3658993186944</v>
      </c>
      <c r="K24" s="19">
        <v>580000</v>
      </c>
      <c r="L24" s="19">
        <v>448000</v>
      </c>
      <c r="M24" s="19">
        <v>433000</v>
      </c>
      <c r="N24" s="19">
        <v>15000</v>
      </c>
      <c r="O24" s="19">
        <v>133000</v>
      </c>
      <c r="P24" s="20">
        <v>77.159118230703797</v>
      </c>
      <c r="Q24" s="20">
        <v>74.551743376361301</v>
      </c>
      <c r="R24" s="20">
        <v>3.3792180550151398</v>
      </c>
      <c r="S24" s="20">
        <v>22.8408817692962</v>
      </c>
      <c r="T24" s="19">
        <v>596000</v>
      </c>
      <c r="U24" s="19">
        <v>407000</v>
      </c>
      <c r="V24" s="19">
        <v>401000</v>
      </c>
      <c r="W24" s="21">
        <v>6000</v>
      </c>
      <c r="X24" s="19">
        <v>189000</v>
      </c>
      <c r="Y24" s="20">
        <v>68.2294951805099</v>
      </c>
      <c r="Z24" s="20">
        <v>67.249141668059806</v>
      </c>
      <c r="AA24" s="22">
        <v>1.4368470847636601</v>
      </c>
      <c r="AB24" s="20">
        <v>31.7705048194901</v>
      </c>
      <c r="AC24" s="19" t="s">
        <v>107</v>
      </c>
    </row>
    <row r="25" spans="1:29" x14ac:dyDescent="0.25">
      <c r="A25" s="18" t="s">
        <v>109</v>
      </c>
      <c r="B25" s="19">
        <v>1177000</v>
      </c>
      <c r="C25" s="19">
        <v>850000</v>
      </c>
      <c r="D25" s="19">
        <v>828000</v>
      </c>
      <c r="E25" s="19">
        <v>22000</v>
      </c>
      <c r="F25" s="19">
        <v>327000</v>
      </c>
      <c r="G25" s="20">
        <v>72.233708272128595</v>
      </c>
      <c r="H25" s="20">
        <v>70.374588417479501</v>
      </c>
      <c r="I25" s="20">
        <v>2.5737566284776099</v>
      </c>
      <c r="J25" s="20">
        <v>27.766291727871401</v>
      </c>
      <c r="K25" s="19">
        <v>581000</v>
      </c>
      <c r="L25" s="19">
        <v>444000</v>
      </c>
      <c r="M25" s="19">
        <v>429000</v>
      </c>
      <c r="N25" s="19">
        <v>15000</v>
      </c>
      <c r="O25" s="19">
        <v>137000</v>
      </c>
      <c r="P25" s="20">
        <v>76.448045857134105</v>
      </c>
      <c r="Q25" s="20">
        <v>73.806736634646199</v>
      </c>
      <c r="R25" s="20">
        <v>3.45503824574409</v>
      </c>
      <c r="S25" s="20">
        <v>23.551954142865899</v>
      </c>
      <c r="T25" s="19">
        <v>596000</v>
      </c>
      <c r="U25" s="19">
        <v>406000</v>
      </c>
      <c r="V25" s="19">
        <v>400000</v>
      </c>
      <c r="W25" s="21">
        <v>7000</v>
      </c>
      <c r="X25" s="19">
        <v>190000</v>
      </c>
      <c r="Y25" s="20">
        <v>68.129979697603602</v>
      </c>
      <c r="Z25" s="20">
        <v>67.032519960290799</v>
      </c>
      <c r="AA25" s="22">
        <v>1.6108323269489899</v>
      </c>
      <c r="AB25" s="20">
        <v>31.870020302396401</v>
      </c>
      <c r="AC25" s="19" t="s">
        <v>107</v>
      </c>
    </row>
    <row r="26" spans="1:29" x14ac:dyDescent="0.25">
      <c r="A26" s="18" t="s">
        <v>110</v>
      </c>
      <c r="B26" s="19">
        <v>1177000</v>
      </c>
      <c r="C26" s="19">
        <v>850000</v>
      </c>
      <c r="D26" s="19">
        <v>832000</v>
      </c>
      <c r="E26" s="19">
        <v>17000</v>
      </c>
      <c r="F26" s="19">
        <v>328000</v>
      </c>
      <c r="G26" s="20">
        <v>72.1628573491395</v>
      </c>
      <c r="H26" s="20">
        <v>70.692842949629593</v>
      </c>
      <c r="I26" s="20">
        <v>2.03707898150101</v>
      </c>
      <c r="J26" s="20">
        <v>27.8371426508605</v>
      </c>
      <c r="K26" s="19">
        <v>581000</v>
      </c>
      <c r="L26" s="19">
        <v>446000</v>
      </c>
      <c r="M26" s="19">
        <v>434000</v>
      </c>
      <c r="N26" s="19">
        <v>12000</v>
      </c>
      <c r="O26" s="19">
        <v>135000</v>
      </c>
      <c r="P26" s="20">
        <v>76.7398919583853</v>
      </c>
      <c r="Q26" s="20">
        <v>74.724216812475007</v>
      </c>
      <c r="R26" s="20">
        <v>2.6266327648771401</v>
      </c>
      <c r="S26" s="20">
        <v>23.2601080416147</v>
      </c>
      <c r="T26" s="19">
        <v>596000</v>
      </c>
      <c r="U26" s="19">
        <v>404000</v>
      </c>
      <c r="V26" s="19">
        <v>398000</v>
      </c>
      <c r="W26" s="21">
        <v>6000</v>
      </c>
      <c r="X26" s="19">
        <v>193000</v>
      </c>
      <c r="Y26" s="20">
        <v>67.704483388072205</v>
      </c>
      <c r="Z26" s="20">
        <v>66.765983357803506</v>
      </c>
      <c r="AA26" s="22">
        <v>1.38617117110164</v>
      </c>
      <c r="AB26" s="20">
        <v>32.295516611927802</v>
      </c>
      <c r="AC26" s="19" t="s">
        <v>107</v>
      </c>
    </row>
    <row r="27" spans="1:29" x14ac:dyDescent="0.25">
      <c r="A27" s="18" t="s">
        <v>111</v>
      </c>
      <c r="B27" s="19">
        <v>1178000</v>
      </c>
      <c r="C27" s="19">
        <v>862000</v>
      </c>
      <c r="D27" s="19">
        <v>840000</v>
      </c>
      <c r="E27" s="19">
        <v>22000</v>
      </c>
      <c r="F27" s="19">
        <v>315000</v>
      </c>
      <c r="G27" s="20">
        <v>73.219037983421003</v>
      </c>
      <c r="H27" s="20">
        <v>71.328448342217001</v>
      </c>
      <c r="I27" s="20">
        <v>2.5821011765166499</v>
      </c>
      <c r="J27" s="20">
        <v>26.780962016579</v>
      </c>
      <c r="K27" s="19">
        <v>581000</v>
      </c>
      <c r="L27" s="19">
        <v>453000</v>
      </c>
      <c r="M27" s="19">
        <v>439000</v>
      </c>
      <c r="N27" s="19">
        <v>14000</v>
      </c>
      <c r="O27" s="19">
        <v>128000</v>
      </c>
      <c r="P27" s="20">
        <v>77.941812617395001</v>
      </c>
      <c r="Q27" s="20">
        <v>75.540135379812497</v>
      </c>
      <c r="R27" s="20">
        <v>3.08137206068321</v>
      </c>
      <c r="S27" s="20">
        <v>22.058187382604999</v>
      </c>
      <c r="T27" s="19">
        <v>597000</v>
      </c>
      <c r="U27" s="19">
        <v>409000</v>
      </c>
      <c r="V27" s="19">
        <v>401000</v>
      </c>
      <c r="W27" s="21">
        <v>8000</v>
      </c>
      <c r="X27" s="19">
        <v>187000</v>
      </c>
      <c r="Y27" s="20">
        <v>68.617048359395397</v>
      </c>
      <c r="Z27" s="20">
        <v>67.224475244023793</v>
      </c>
      <c r="AA27" s="22">
        <v>2.0294855996686398</v>
      </c>
      <c r="AB27" s="20">
        <v>31.382951640604599</v>
      </c>
      <c r="AC27" s="19" t="s">
        <v>107</v>
      </c>
    </row>
    <row r="28" spans="1:29" x14ac:dyDescent="0.25">
      <c r="A28" s="18" t="s">
        <v>112</v>
      </c>
      <c r="B28" s="19">
        <v>1179000</v>
      </c>
      <c r="C28" s="19">
        <v>865000</v>
      </c>
      <c r="D28" s="19">
        <v>847000</v>
      </c>
      <c r="E28" s="19">
        <v>19000</v>
      </c>
      <c r="F28" s="19">
        <v>313000</v>
      </c>
      <c r="G28" s="20">
        <v>73.422039084198602</v>
      </c>
      <c r="H28" s="20">
        <v>71.845584086452504</v>
      </c>
      <c r="I28" s="20">
        <v>2.1471141600116099</v>
      </c>
      <c r="J28" s="20">
        <v>26.577960915801398</v>
      </c>
      <c r="K28" s="19">
        <v>582000</v>
      </c>
      <c r="L28" s="19">
        <v>448000</v>
      </c>
      <c r="M28" s="19">
        <v>438000</v>
      </c>
      <c r="N28" s="19">
        <v>10000</v>
      </c>
      <c r="O28" s="19">
        <v>133000</v>
      </c>
      <c r="P28" s="20">
        <v>77.065864069389704</v>
      </c>
      <c r="Q28" s="20">
        <v>75.367912876658096</v>
      </c>
      <c r="R28" s="20">
        <v>2.2032468113285</v>
      </c>
      <c r="S28" s="20">
        <v>22.934135930610299</v>
      </c>
      <c r="T28" s="19">
        <v>597000</v>
      </c>
      <c r="U28" s="19">
        <v>417000</v>
      </c>
      <c r="V28" s="19">
        <v>408000</v>
      </c>
      <c r="W28" s="21">
        <v>9000</v>
      </c>
      <c r="X28" s="19">
        <v>180000</v>
      </c>
      <c r="Y28" s="20">
        <v>69.869471997216706</v>
      </c>
      <c r="Z28" s="20">
        <v>68.411470378887401</v>
      </c>
      <c r="AA28" s="22">
        <v>2.0867505888514901</v>
      </c>
      <c r="AB28" s="20">
        <v>30.130528002783301</v>
      </c>
      <c r="AC28" s="19" t="s">
        <v>107</v>
      </c>
    </row>
    <row r="29" spans="1:29" x14ac:dyDescent="0.25">
      <c r="A29" s="18" t="s">
        <v>113</v>
      </c>
      <c r="B29" s="19">
        <v>1179000</v>
      </c>
      <c r="C29" s="19">
        <v>860000</v>
      </c>
      <c r="D29" s="19">
        <v>844000</v>
      </c>
      <c r="E29" s="19">
        <v>16000</v>
      </c>
      <c r="F29" s="19">
        <v>319000</v>
      </c>
      <c r="G29" s="20">
        <v>72.923742070603495</v>
      </c>
      <c r="H29" s="20">
        <v>71.5582026417554</v>
      </c>
      <c r="I29" s="20">
        <v>1.8725580861251101</v>
      </c>
      <c r="J29" s="20">
        <v>27.076257929396501</v>
      </c>
      <c r="K29" s="19">
        <v>582000</v>
      </c>
      <c r="L29" s="19">
        <v>444000</v>
      </c>
      <c r="M29" s="19">
        <v>433000</v>
      </c>
      <c r="N29" s="19">
        <v>11000</v>
      </c>
      <c r="O29" s="19">
        <v>138000</v>
      </c>
      <c r="P29" s="20">
        <v>76.255285660569996</v>
      </c>
      <c r="Q29" s="20">
        <v>74.286574851692393</v>
      </c>
      <c r="R29" s="20">
        <v>2.58173684856532</v>
      </c>
      <c r="S29" s="20">
        <v>23.744714339430001</v>
      </c>
      <c r="T29" s="19">
        <v>597000</v>
      </c>
      <c r="U29" s="19">
        <v>416000</v>
      </c>
      <c r="V29" s="19">
        <v>411000</v>
      </c>
      <c r="W29" s="21">
        <v>5000</v>
      </c>
      <c r="X29" s="19">
        <v>181000</v>
      </c>
      <c r="Y29" s="20">
        <v>69.674361528162905</v>
      </c>
      <c r="Z29" s="20">
        <v>68.897117972713502</v>
      </c>
      <c r="AA29" s="22">
        <v>1.1155373919505001</v>
      </c>
      <c r="AB29" s="20">
        <v>30.325638471837099</v>
      </c>
      <c r="AC29" s="19" t="s">
        <v>107</v>
      </c>
    </row>
    <row r="30" spans="1:29" x14ac:dyDescent="0.25">
      <c r="A30" s="18" t="s">
        <v>114</v>
      </c>
      <c r="B30" s="19">
        <v>1180000</v>
      </c>
      <c r="C30" s="19">
        <v>846000</v>
      </c>
      <c r="D30" s="19">
        <v>830000</v>
      </c>
      <c r="E30" s="19">
        <v>17000</v>
      </c>
      <c r="F30" s="19">
        <v>333000</v>
      </c>
      <c r="G30" s="20">
        <v>71.763557654585597</v>
      </c>
      <c r="H30" s="20">
        <v>70.346101220834598</v>
      </c>
      <c r="I30" s="20">
        <v>1.9751758135702999</v>
      </c>
      <c r="J30" s="20">
        <v>28.2364423454144</v>
      </c>
      <c r="K30" s="19">
        <v>583000</v>
      </c>
      <c r="L30" s="19">
        <v>439000</v>
      </c>
      <c r="M30" s="19">
        <v>430000</v>
      </c>
      <c r="N30" s="21">
        <v>9000</v>
      </c>
      <c r="O30" s="19">
        <v>144000</v>
      </c>
      <c r="P30" s="20">
        <v>75.367437998172505</v>
      </c>
      <c r="Q30" s="20">
        <v>73.866549309011802</v>
      </c>
      <c r="R30" s="22">
        <v>1.99142856520759</v>
      </c>
      <c r="S30" s="20">
        <v>24.632562001827502</v>
      </c>
      <c r="T30" s="19">
        <v>597000</v>
      </c>
      <c r="U30" s="19">
        <v>407000</v>
      </c>
      <c r="V30" s="19">
        <v>399000</v>
      </c>
      <c r="W30" s="21">
        <v>8000</v>
      </c>
      <c r="X30" s="19">
        <v>190000</v>
      </c>
      <c r="Y30" s="20">
        <v>68.246681161263297</v>
      </c>
      <c r="Z30" s="20">
        <v>66.910642785233904</v>
      </c>
      <c r="AA30" s="22">
        <v>1.9576605826039699</v>
      </c>
      <c r="AB30" s="20">
        <v>31.7533188387367</v>
      </c>
      <c r="AC30" s="19" t="s">
        <v>115</v>
      </c>
    </row>
    <row r="31" spans="1:29" x14ac:dyDescent="0.25">
      <c r="A31" s="18" t="s">
        <v>116</v>
      </c>
      <c r="B31" s="19">
        <v>0</v>
      </c>
      <c r="C31" s="19">
        <v>-13000</v>
      </c>
      <c r="D31" s="19">
        <v>-14000</v>
      </c>
      <c r="E31" s="19">
        <v>1000</v>
      </c>
      <c r="F31" s="19">
        <v>14000</v>
      </c>
      <c r="G31" s="20">
        <v>-1.16018441601794</v>
      </c>
      <c r="H31" s="20">
        <v>-1.2121014209207699</v>
      </c>
      <c r="I31" s="20">
        <v>0.102617727445181</v>
      </c>
      <c r="J31" s="20">
        <v>1.16018441601792</v>
      </c>
      <c r="K31" s="19">
        <v>0</v>
      </c>
      <c r="L31" s="19">
        <v>-5000</v>
      </c>
      <c r="M31" s="19">
        <v>-2000</v>
      </c>
      <c r="N31" s="21">
        <v>-3000</v>
      </c>
      <c r="O31" s="19">
        <v>5000</v>
      </c>
      <c r="P31" s="20">
        <v>-0.88784766239754698</v>
      </c>
      <c r="Q31" s="20">
        <v>-0.420025542680591</v>
      </c>
      <c r="R31" s="22">
        <v>-0.590308283357735</v>
      </c>
      <c r="S31" s="20">
        <v>0.88784766239753699</v>
      </c>
      <c r="T31" s="19">
        <v>0</v>
      </c>
      <c r="U31" s="19">
        <v>-9000</v>
      </c>
      <c r="V31" s="19">
        <v>-12000</v>
      </c>
      <c r="W31" s="21">
        <v>3000</v>
      </c>
      <c r="X31" s="19">
        <v>9000</v>
      </c>
      <c r="Y31" s="20">
        <v>-1.4276803668995901</v>
      </c>
      <c r="Z31" s="20">
        <v>-1.98647518747963</v>
      </c>
      <c r="AA31" s="22">
        <v>0.84212319065346997</v>
      </c>
      <c r="AB31" s="20">
        <v>1.4276803668995799</v>
      </c>
      <c r="AC31" s="19" t="s">
        <v>115</v>
      </c>
    </row>
    <row r="32" spans="1:29" x14ac:dyDescent="0.25">
      <c r="A32" s="18" t="s">
        <v>118</v>
      </c>
      <c r="B32" s="19">
        <v>2000</v>
      </c>
      <c r="C32" s="19">
        <v>-3000</v>
      </c>
      <c r="D32" s="19">
        <v>-2000</v>
      </c>
      <c r="E32" s="19">
        <v>-1000</v>
      </c>
      <c r="F32" s="19">
        <v>5000</v>
      </c>
      <c r="G32" s="20">
        <v>-0.39929969455397402</v>
      </c>
      <c r="H32" s="20">
        <v>-0.34674172879502402</v>
      </c>
      <c r="I32" s="20">
        <v>-6.1903167930710899E-2</v>
      </c>
      <c r="J32" s="20">
        <v>0.39929969455394998</v>
      </c>
      <c r="K32" s="19">
        <v>2000</v>
      </c>
      <c r="L32" s="19">
        <v>-7000</v>
      </c>
      <c r="M32" s="19">
        <v>-4000</v>
      </c>
      <c r="N32" s="21">
        <v>-3000</v>
      </c>
      <c r="O32" s="19">
        <v>8000</v>
      </c>
      <c r="P32" s="20">
        <v>-1.3724539602127701</v>
      </c>
      <c r="Q32" s="20">
        <v>-0.85766750346323295</v>
      </c>
      <c r="R32" s="22">
        <v>-0.635204199669551</v>
      </c>
      <c r="S32" s="20">
        <v>1.3724539602127701</v>
      </c>
      <c r="T32" s="19">
        <v>1000</v>
      </c>
      <c r="U32" s="19">
        <v>4000</v>
      </c>
      <c r="V32" s="19">
        <v>1000</v>
      </c>
      <c r="W32" s="21">
        <v>2000</v>
      </c>
      <c r="X32" s="19">
        <v>-3000</v>
      </c>
      <c r="Y32" s="20">
        <v>0.54219777319109097</v>
      </c>
      <c r="Z32" s="20">
        <v>0.14465942743042601</v>
      </c>
      <c r="AA32" s="22">
        <v>0.57148941150232702</v>
      </c>
      <c r="AB32" s="20">
        <v>-0.54219777319109896</v>
      </c>
      <c r="AC32" s="19" t="s">
        <v>115</v>
      </c>
    </row>
    <row r="33" spans="1:29" x14ac:dyDescent="0.25">
      <c r="A33" s="19"/>
      <c r="B33" s="19"/>
      <c r="C33" s="19"/>
      <c r="D33" s="19"/>
      <c r="E33" s="19"/>
      <c r="F33" s="19"/>
      <c r="G33" s="20"/>
      <c r="H33" s="20"/>
      <c r="I33" s="20"/>
      <c r="J33" s="20"/>
      <c r="K33" s="19"/>
      <c r="L33" s="19"/>
      <c r="M33" s="19"/>
      <c r="N33" s="19"/>
      <c r="O33" s="19"/>
      <c r="P33" s="20"/>
      <c r="Q33" s="20"/>
      <c r="R33" s="20"/>
      <c r="S33" s="20"/>
      <c r="T33" s="19"/>
      <c r="U33" s="19"/>
      <c r="V33" s="19"/>
      <c r="W33" s="19"/>
      <c r="X33" s="19"/>
      <c r="Y33" s="20"/>
      <c r="Z33" s="20"/>
      <c r="AA33" s="20"/>
      <c r="AB33" s="20"/>
      <c r="AC33" s="19"/>
    </row>
  </sheetData>
  <pageMargins left="0.7" right="0.7" top="0.75" bottom="0.75" header="0.3" footer="0.3"/>
  <pageSetup paperSize="9" orientation="portrait" horizontalDpi="300" verticalDpi="300"/>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33"/>
  <sheetViews>
    <sheetView workbookViewId="0"/>
  </sheetViews>
  <sheetFormatPr defaultColWidth="10.90625" defaultRowHeight="15" x14ac:dyDescent="0.25"/>
  <cols>
    <col min="1" max="1" width="21.7265625" customWidth="1"/>
    <col min="2" max="2" width="18.7265625" customWidth="1"/>
    <col min="3" max="28" width="14.7265625" customWidth="1"/>
    <col min="29" max="29" width="70.7265625" customWidth="1"/>
  </cols>
  <sheetData>
    <row r="1" spans="1:29" ht="19.2" x14ac:dyDescent="0.35">
      <c r="A1" s="2" t="s">
        <v>70</v>
      </c>
    </row>
    <row r="2" spans="1:29" x14ac:dyDescent="0.25">
      <c r="A2" t="s">
        <v>71</v>
      </c>
    </row>
    <row r="3" spans="1:29" ht="30" customHeight="1" x14ac:dyDescent="0.3">
      <c r="A3" s="3" t="s">
        <v>69</v>
      </c>
    </row>
    <row r="4" spans="1:29" x14ac:dyDescent="0.25">
      <c r="A4" t="s">
        <v>72</v>
      </c>
    </row>
    <row r="5" spans="1:29" x14ac:dyDescent="0.25">
      <c r="A5" t="s">
        <v>73</v>
      </c>
    </row>
    <row r="6" spans="1:29" ht="30" customHeight="1" x14ac:dyDescent="0.3">
      <c r="A6" s="3" t="s">
        <v>74</v>
      </c>
    </row>
    <row r="7" spans="1:29" ht="62.4" x14ac:dyDescent="0.3">
      <c r="A7" s="5" t="s">
        <v>76</v>
      </c>
      <c r="B7" s="6" t="s">
        <v>77</v>
      </c>
      <c r="C7" s="6" t="s">
        <v>78</v>
      </c>
      <c r="D7" s="6" t="s">
        <v>79</v>
      </c>
      <c r="E7" s="6" t="s">
        <v>80</v>
      </c>
      <c r="F7" s="6" t="s">
        <v>81</v>
      </c>
      <c r="G7" s="6" t="s">
        <v>82</v>
      </c>
      <c r="H7" s="6" t="s">
        <v>83</v>
      </c>
      <c r="I7" s="6" t="s">
        <v>84</v>
      </c>
      <c r="J7" s="6" t="s">
        <v>85</v>
      </c>
      <c r="K7" s="6" t="s">
        <v>86</v>
      </c>
      <c r="L7" s="6" t="s">
        <v>87</v>
      </c>
      <c r="M7" s="6" t="s">
        <v>88</v>
      </c>
      <c r="N7" s="6" t="s">
        <v>89</v>
      </c>
      <c r="O7" s="6" t="s">
        <v>90</v>
      </c>
      <c r="P7" s="6" t="s">
        <v>91</v>
      </c>
      <c r="Q7" s="6" t="s">
        <v>92</v>
      </c>
      <c r="R7" s="6" t="s">
        <v>93</v>
      </c>
      <c r="S7" s="6" t="s">
        <v>94</v>
      </c>
      <c r="T7" s="6" t="s">
        <v>95</v>
      </c>
      <c r="U7" s="6" t="s">
        <v>96</v>
      </c>
      <c r="V7" s="6" t="s">
        <v>97</v>
      </c>
      <c r="W7" s="6" t="s">
        <v>98</v>
      </c>
      <c r="X7" s="6" t="s">
        <v>99</v>
      </c>
      <c r="Y7" s="6" t="s">
        <v>100</v>
      </c>
      <c r="Z7" s="6" t="s">
        <v>101</v>
      </c>
      <c r="AA7" s="6" t="s">
        <v>102</v>
      </c>
      <c r="AB7" s="6" t="s">
        <v>103</v>
      </c>
      <c r="AC7" s="6" t="s">
        <v>104</v>
      </c>
    </row>
    <row r="8" spans="1:29" x14ac:dyDescent="0.25">
      <c r="A8" s="11" t="s">
        <v>105</v>
      </c>
      <c r="B8" s="7">
        <v>1498000</v>
      </c>
      <c r="C8" s="7">
        <v>877000</v>
      </c>
      <c r="D8" s="7">
        <v>849000</v>
      </c>
      <c r="E8" s="7">
        <v>28000</v>
      </c>
      <c r="F8" s="7">
        <v>621000</v>
      </c>
      <c r="G8" s="8">
        <v>58.552688228026298</v>
      </c>
      <c r="H8" s="8">
        <v>56.675831345872901</v>
      </c>
      <c r="I8" s="8">
        <v>3.2054153941562</v>
      </c>
      <c r="J8" s="8">
        <v>41.447311771973702</v>
      </c>
      <c r="K8" s="7">
        <v>731000</v>
      </c>
      <c r="L8" s="7">
        <v>456000</v>
      </c>
      <c r="M8" s="7">
        <v>437000</v>
      </c>
      <c r="N8" s="7">
        <v>19000</v>
      </c>
      <c r="O8" s="7">
        <v>275000</v>
      </c>
      <c r="P8" s="8">
        <v>62.357110603303198</v>
      </c>
      <c r="Q8" s="8">
        <v>59.760266006212298</v>
      </c>
      <c r="R8" s="8">
        <v>4.1644722982936599</v>
      </c>
      <c r="S8" s="8">
        <v>37.642889396696802</v>
      </c>
      <c r="T8" s="7">
        <v>767000</v>
      </c>
      <c r="U8" s="7">
        <v>421000</v>
      </c>
      <c r="V8" s="7">
        <v>412000</v>
      </c>
      <c r="W8" s="7">
        <v>9000</v>
      </c>
      <c r="X8" s="7">
        <v>346000</v>
      </c>
      <c r="Y8" s="8">
        <v>54.929346189985303</v>
      </c>
      <c r="Z8" s="8">
        <v>53.738207531801699</v>
      </c>
      <c r="AA8" s="8">
        <v>2.1684923284245698</v>
      </c>
      <c r="AB8" s="8">
        <v>45.070653810014697</v>
      </c>
      <c r="AC8" s="7"/>
    </row>
    <row r="9" spans="1:29" x14ac:dyDescent="0.25">
      <c r="A9" s="11" t="s">
        <v>106</v>
      </c>
      <c r="B9" s="7">
        <v>1500000</v>
      </c>
      <c r="C9" s="7">
        <v>886000</v>
      </c>
      <c r="D9" s="7">
        <v>864000</v>
      </c>
      <c r="E9" s="7">
        <v>22000</v>
      </c>
      <c r="F9" s="7">
        <v>614000</v>
      </c>
      <c r="G9" s="8">
        <v>59.086324801707498</v>
      </c>
      <c r="H9" s="8">
        <v>57.625503021964697</v>
      </c>
      <c r="I9" s="8">
        <v>2.4723517406868001</v>
      </c>
      <c r="J9" s="8">
        <v>40.913675198292502</v>
      </c>
      <c r="K9" s="7">
        <v>732000</v>
      </c>
      <c r="L9" s="7">
        <v>468000</v>
      </c>
      <c r="M9" s="7">
        <v>452000</v>
      </c>
      <c r="N9" s="7">
        <v>16000</v>
      </c>
      <c r="O9" s="7">
        <v>264000</v>
      </c>
      <c r="P9" s="8">
        <v>63.876961916718699</v>
      </c>
      <c r="Q9" s="8">
        <v>61.691445776713401</v>
      </c>
      <c r="R9" s="8">
        <v>3.42144659737371</v>
      </c>
      <c r="S9" s="8">
        <v>36.123038083281301</v>
      </c>
      <c r="T9" s="7">
        <v>768000</v>
      </c>
      <c r="U9" s="7">
        <v>419000</v>
      </c>
      <c r="V9" s="7">
        <v>413000</v>
      </c>
      <c r="W9" s="9">
        <v>6000</v>
      </c>
      <c r="X9" s="7">
        <v>349000</v>
      </c>
      <c r="Y9" s="8">
        <v>54.521324373650998</v>
      </c>
      <c r="Z9" s="8">
        <v>53.751064200931602</v>
      </c>
      <c r="AA9" s="10">
        <v>1.41276863973564</v>
      </c>
      <c r="AB9" s="8">
        <v>45.478675626349002</v>
      </c>
      <c r="AC9" s="7" t="s">
        <v>107</v>
      </c>
    </row>
    <row r="10" spans="1:29" x14ac:dyDescent="0.25">
      <c r="A10" s="11" t="s">
        <v>108</v>
      </c>
      <c r="B10" s="7">
        <v>1502000</v>
      </c>
      <c r="C10" s="7">
        <v>887000</v>
      </c>
      <c r="D10" s="7">
        <v>866000</v>
      </c>
      <c r="E10" s="7">
        <v>22000</v>
      </c>
      <c r="F10" s="7">
        <v>615000</v>
      </c>
      <c r="G10" s="8">
        <v>59.074200308346903</v>
      </c>
      <c r="H10" s="8">
        <v>57.625329182987102</v>
      </c>
      <c r="I10" s="8">
        <v>2.4526292659015199</v>
      </c>
      <c r="J10" s="8">
        <v>40.925799691653097</v>
      </c>
      <c r="K10" s="7">
        <v>733000</v>
      </c>
      <c r="L10" s="7">
        <v>466000</v>
      </c>
      <c r="M10" s="7">
        <v>451000</v>
      </c>
      <c r="N10" s="7">
        <v>16000</v>
      </c>
      <c r="O10" s="7">
        <v>267000</v>
      </c>
      <c r="P10" s="8">
        <v>63.623592249032598</v>
      </c>
      <c r="Q10" s="8">
        <v>61.464211038868001</v>
      </c>
      <c r="R10" s="8">
        <v>3.3939944819720802</v>
      </c>
      <c r="S10" s="8">
        <v>36.376407750967402</v>
      </c>
      <c r="T10" s="7">
        <v>769000</v>
      </c>
      <c r="U10" s="7">
        <v>421000</v>
      </c>
      <c r="V10" s="7">
        <v>415000</v>
      </c>
      <c r="W10" s="9">
        <v>6000</v>
      </c>
      <c r="X10" s="7">
        <v>348000</v>
      </c>
      <c r="Y10" s="8">
        <v>54.736935182066802</v>
      </c>
      <c r="Z10" s="8">
        <v>53.965444826021297</v>
      </c>
      <c r="AA10" s="10">
        <v>1.4094511383937101</v>
      </c>
      <c r="AB10" s="8">
        <v>45.263064817933198</v>
      </c>
      <c r="AC10" s="7" t="s">
        <v>107</v>
      </c>
    </row>
    <row r="11" spans="1:29" x14ac:dyDescent="0.25">
      <c r="A11" s="11" t="s">
        <v>109</v>
      </c>
      <c r="B11" s="7">
        <v>1504000</v>
      </c>
      <c r="C11" s="7">
        <v>881000</v>
      </c>
      <c r="D11" s="7">
        <v>858000</v>
      </c>
      <c r="E11" s="7">
        <v>23000</v>
      </c>
      <c r="F11" s="7">
        <v>624000</v>
      </c>
      <c r="G11" s="8">
        <v>58.542425453078202</v>
      </c>
      <c r="H11" s="8">
        <v>57.033704907396803</v>
      </c>
      <c r="I11" s="8">
        <v>2.57714048231679</v>
      </c>
      <c r="J11" s="8">
        <v>41.457574546921798</v>
      </c>
      <c r="K11" s="7">
        <v>734000</v>
      </c>
      <c r="L11" s="7">
        <v>464000</v>
      </c>
      <c r="M11" s="7">
        <v>448000</v>
      </c>
      <c r="N11" s="7">
        <v>16000</v>
      </c>
      <c r="O11" s="7">
        <v>271000</v>
      </c>
      <c r="P11" s="8">
        <v>63.125278298630299</v>
      </c>
      <c r="Q11" s="8">
        <v>60.957170266336</v>
      </c>
      <c r="R11" s="8">
        <v>3.4346114436714701</v>
      </c>
      <c r="S11" s="8">
        <v>36.874721701369701</v>
      </c>
      <c r="T11" s="7">
        <v>770000</v>
      </c>
      <c r="U11" s="7">
        <v>417000</v>
      </c>
      <c r="V11" s="7">
        <v>410000</v>
      </c>
      <c r="W11" s="9">
        <v>7000</v>
      </c>
      <c r="X11" s="7">
        <v>353000</v>
      </c>
      <c r="Y11" s="8">
        <v>54.171320660615997</v>
      </c>
      <c r="Z11" s="8">
        <v>53.291520985832797</v>
      </c>
      <c r="AA11" s="10">
        <v>1.62410601043897</v>
      </c>
      <c r="AB11" s="8">
        <v>45.828679339384003</v>
      </c>
      <c r="AC11" s="7" t="s">
        <v>107</v>
      </c>
    </row>
    <row r="12" spans="1:29" x14ac:dyDescent="0.25">
      <c r="A12" s="11" t="s">
        <v>110</v>
      </c>
      <c r="B12" s="7">
        <v>1506000</v>
      </c>
      <c r="C12" s="7">
        <v>884000</v>
      </c>
      <c r="D12" s="7">
        <v>865000</v>
      </c>
      <c r="E12" s="7">
        <v>19000</v>
      </c>
      <c r="F12" s="7">
        <v>622000</v>
      </c>
      <c r="G12" s="8">
        <v>58.7128662264791</v>
      </c>
      <c r="H12" s="8">
        <v>57.442022092574803</v>
      </c>
      <c r="I12" s="8">
        <v>2.1645070588142201</v>
      </c>
      <c r="J12" s="8">
        <v>41.2871337735209</v>
      </c>
      <c r="K12" s="7">
        <v>736000</v>
      </c>
      <c r="L12" s="7">
        <v>466000</v>
      </c>
      <c r="M12" s="7">
        <v>454000</v>
      </c>
      <c r="N12" s="7">
        <v>12000</v>
      </c>
      <c r="O12" s="7">
        <v>269000</v>
      </c>
      <c r="P12" s="8">
        <v>63.420596120485698</v>
      </c>
      <c r="Q12" s="8">
        <v>61.725415875881701</v>
      </c>
      <c r="R12" s="8">
        <v>2.6729175509224099</v>
      </c>
      <c r="S12" s="8">
        <v>36.579403879514302</v>
      </c>
      <c r="T12" s="7">
        <v>771000</v>
      </c>
      <c r="U12" s="7">
        <v>418000</v>
      </c>
      <c r="V12" s="7">
        <v>411000</v>
      </c>
      <c r="W12" s="9">
        <v>7000</v>
      </c>
      <c r="X12" s="7">
        <v>353000</v>
      </c>
      <c r="Y12" s="8">
        <v>54.221108982349698</v>
      </c>
      <c r="Z12" s="8">
        <v>53.355134040624002</v>
      </c>
      <c r="AA12" s="10">
        <v>1.5971177240354699</v>
      </c>
      <c r="AB12" s="8">
        <v>45.778891017650302</v>
      </c>
      <c r="AC12" s="7" t="s">
        <v>107</v>
      </c>
    </row>
    <row r="13" spans="1:29" x14ac:dyDescent="0.25">
      <c r="A13" s="11" t="s">
        <v>111</v>
      </c>
      <c r="B13" s="7">
        <v>1509000</v>
      </c>
      <c r="C13" s="7">
        <v>895000</v>
      </c>
      <c r="D13" s="7">
        <v>872000</v>
      </c>
      <c r="E13" s="7">
        <v>23000</v>
      </c>
      <c r="F13" s="7">
        <v>614000</v>
      </c>
      <c r="G13" s="8">
        <v>59.299475929052903</v>
      </c>
      <c r="H13" s="8">
        <v>57.782665631072099</v>
      </c>
      <c r="I13" s="8">
        <v>2.5578814554711999</v>
      </c>
      <c r="J13" s="8">
        <v>40.700524070947097</v>
      </c>
      <c r="K13" s="7">
        <v>737000</v>
      </c>
      <c r="L13" s="7">
        <v>476000</v>
      </c>
      <c r="M13" s="7">
        <v>462000</v>
      </c>
      <c r="N13" s="7">
        <v>15000</v>
      </c>
      <c r="O13" s="7">
        <v>261000</v>
      </c>
      <c r="P13" s="8">
        <v>64.628259775084501</v>
      </c>
      <c r="Q13" s="8">
        <v>62.647255594050201</v>
      </c>
      <c r="R13" s="8">
        <v>3.0652290312759201</v>
      </c>
      <c r="S13" s="8">
        <v>35.371740224915499</v>
      </c>
      <c r="T13" s="7">
        <v>772000</v>
      </c>
      <c r="U13" s="7">
        <v>419000</v>
      </c>
      <c r="V13" s="7">
        <v>410000</v>
      </c>
      <c r="W13" s="9">
        <v>8000</v>
      </c>
      <c r="X13" s="7">
        <v>353000</v>
      </c>
      <c r="Y13" s="8">
        <v>54.213354713447302</v>
      </c>
      <c r="Z13" s="8">
        <v>53.139599796388097</v>
      </c>
      <c r="AA13" s="10">
        <v>1.9806096168273</v>
      </c>
      <c r="AB13" s="8">
        <v>45.786645286552698</v>
      </c>
      <c r="AC13" s="7" t="s">
        <v>107</v>
      </c>
    </row>
    <row r="14" spans="1:29" x14ac:dyDescent="0.25">
      <c r="A14" s="11" t="s">
        <v>112</v>
      </c>
      <c r="B14" s="7">
        <v>1511000</v>
      </c>
      <c r="C14" s="7">
        <v>900000</v>
      </c>
      <c r="D14" s="7">
        <v>880000</v>
      </c>
      <c r="E14" s="7">
        <v>20000</v>
      </c>
      <c r="F14" s="7">
        <v>612000</v>
      </c>
      <c r="G14" s="8">
        <v>59.536190764177597</v>
      </c>
      <c r="H14" s="8">
        <v>58.242611878031703</v>
      </c>
      <c r="I14" s="8">
        <v>2.1727605840113702</v>
      </c>
      <c r="J14" s="8">
        <v>40.463809235822403</v>
      </c>
      <c r="K14" s="7">
        <v>738000</v>
      </c>
      <c r="L14" s="7">
        <v>471000</v>
      </c>
      <c r="M14" s="7">
        <v>461000</v>
      </c>
      <c r="N14" s="7">
        <v>11000</v>
      </c>
      <c r="O14" s="7">
        <v>267000</v>
      </c>
      <c r="P14" s="8">
        <v>63.856733788275697</v>
      </c>
      <c r="Q14" s="8">
        <v>62.414291945136</v>
      </c>
      <c r="R14" s="8">
        <v>2.2588719428122901</v>
      </c>
      <c r="S14" s="8">
        <v>36.143266211724303</v>
      </c>
      <c r="T14" s="7">
        <v>773000</v>
      </c>
      <c r="U14" s="7">
        <v>428000</v>
      </c>
      <c r="V14" s="7">
        <v>419000</v>
      </c>
      <c r="W14" s="9">
        <v>9000</v>
      </c>
      <c r="X14" s="7">
        <v>345000</v>
      </c>
      <c r="Y14" s="8">
        <v>55.410071030426302</v>
      </c>
      <c r="Z14" s="8">
        <v>54.258656307685499</v>
      </c>
      <c r="AA14" s="10">
        <v>2.0779881731400001</v>
      </c>
      <c r="AB14" s="8">
        <v>44.589928969573698</v>
      </c>
      <c r="AC14" s="7" t="s">
        <v>107</v>
      </c>
    </row>
    <row r="15" spans="1:29" x14ac:dyDescent="0.25">
      <c r="A15" s="11" t="s">
        <v>113</v>
      </c>
      <c r="B15" s="7">
        <v>1514000</v>
      </c>
      <c r="C15" s="7">
        <v>895000</v>
      </c>
      <c r="D15" s="7">
        <v>878000</v>
      </c>
      <c r="E15" s="7">
        <v>17000</v>
      </c>
      <c r="F15" s="7">
        <v>619000</v>
      </c>
      <c r="G15" s="8">
        <v>59.100139116970603</v>
      </c>
      <c r="H15" s="8">
        <v>57.967320062833799</v>
      </c>
      <c r="I15" s="8">
        <v>1.9167789975834899</v>
      </c>
      <c r="J15" s="8">
        <v>40.899860883029397</v>
      </c>
      <c r="K15" s="7">
        <v>740000</v>
      </c>
      <c r="L15" s="7">
        <v>470000</v>
      </c>
      <c r="M15" s="7">
        <v>457000</v>
      </c>
      <c r="N15" s="7">
        <v>12000</v>
      </c>
      <c r="O15" s="7">
        <v>270000</v>
      </c>
      <c r="P15" s="8">
        <v>63.520821334804303</v>
      </c>
      <c r="Q15" s="8">
        <v>61.832104413566</v>
      </c>
      <c r="R15" s="8">
        <v>2.6585250092051198</v>
      </c>
      <c r="S15" s="8">
        <v>36.479178665195697</v>
      </c>
      <c r="T15" s="7">
        <v>774000</v>
      </c>
      <c r="U15" s="7">
        <v>425000</v>
      </c>
      <c r="V15" s="7">
        <v>420000</v>
      </c>
      <c r="W15" s="9">
        <v>5000</v>
      </c>
      <c r="X15" s="7">
        <v>349000</v>
      </c>
      <c r="Y15" s="8">
        <v>54.876382143226202</v>
      </c>
      <c r="Z15" s="8">
        <v>54.274697736901899</v>
      </c>
      <c r="AA15" s="10">
        <v>1.0964359945484199</v>
      </c>
      <c r="AB15" s="8">
        <v>45.123617856773798</v>
      </c>
      <c r="AC15" s="7" t="s">
        <v>107</v>
      </c>
    </row>
    <row r="16" spans="1:29" x14ac:dyDescent="0.25">
      <c r="A16" s="11" t="s">
        <v>114</v>
      </c>
      <c r="B16" s="7">
        <v>1516000</v>
      </c>
      <c r="C16" s="7">
        <v>884000</v>
      </c>
      <c r="D16" s="7">
        <v>867000</v>
      </c>
      <c r="E16" s="7">
        <v>17000</v>
      </c>
      <c r="F16" s="7">
        <v>632000</v>
      </c>
      <c r="G16" s="8">
        <v>58.306499804107503</v>
      </c>
      <c r="H16" s="8">
        <v>57.179623490737697</v>
      </c>
      <c r="I16" s="8">
        <v>1.9326770036888801</v>
      </c>
      <c r="J16" s="8">
        <v>41.693500195892497</v>
      </c>
      <c r="K16" s="7">
        <v>741000</v>
      </c>
      <c r="L16" s="7">
        <v>461000</v>
      </c>
      <c r="M16" s="7">
        <v>452000</v>
      </c>
      <c r="N16" s="9">
        <v>9000</v>
      </c>
      <c r="O16" s="7">
        <v>279000</v>
      </c>
      <c r="P16" s="8">
        <v>62.281966151105401</v>
      </c>
      <c r="Q16" s="8">
        <v>61.050557400059397</v>
      </c>
      <c r="R16" s="10">
        <v>1.97715137646488</v>
      </c>
      <c r="S16" s="8">
        <v>37.718033848894599</v>
      </c>
      <c r="T16" s="7">
        <v>775000</v>
      </c>
      <c r="U16" s="7">
        <v>423000</v>
      </c>
      <c r="V16" s="7">
        <v>415000</v>
      </c>
      <c r="W16" s="9">
        <v>8000</v>
      </c>
      <c r="X16" s="7">
        <v>353000</v>
      </c>
      <c r="Y16" s="8">
        <v>54.5067195735799</v>
      </c>
      <c r="Z16" s="8">
        <v>53.479756139721701</v>
      </c>
      <c r="AA16" s="10">
        <v>1.88410427538547</v>
      </c>
      <c r="AB16" s="8">
        <v>45.4932804264201</v>
      </c>
      <c r="AC16" s="7" t="s">
        <v>115</v>
      </c>
    </row>
    <row r="17" spans="1:29" x14ac:dyDescent="0.25">
      <c r="A17" s="11" t="s">
        <v>116</v>
      </c>
      <c r="B17" s="7">
        <v>2000</v>
      </c>
      <c r="C17" s="7">
        <v>-11000</v>
      </c>
      <c r="D17" s="7">
        <v>-11000</v>
      </c>
      <c r="E17" s="7">
        <v>0</v>
      </c>
      <c r="F17" s="7">
        <v>13000</v>
      </c>
      <c r="G17" s="8">
        <v>-0.79363931286309997</v>
      </c>
      <c r="H17" s="8">
        <v>-0.787696572096102</v>
      </c>
      <c r="I17" s="8">
        <v>1.5898006105390199E-2</v>
      </c>
      <c r="J17" s="8">
        <v>0.79363931286309997</v>
      </c>
      <c r="K17" s="7">
        <v>1000</v>
      </c>
      <c r="L17" s="7">
        <v>-8000</v>
      </c>
      <c r="M17" s="7">
        <v>-5000</v>
      </c>
      <c r="N17" s="9">
        <v>-3000</v>
      </c>
      <c r="O17" s="7">
        <v>10000</v>
      </c>
      <c r="P17" s="8">
        <v>-1.2388551836988999</v>
      </c>
      <c r="Q17" s="8">
        <v>-0.78154701350660405</v>
      </c>
      <c r="R17" s="10">
        <v>-0.68137363274023999</v>
      </c>
      <c r="S17" s="8">
        <v>1.2388551836988999</v>
      </c>
      <c r="T17" s="7">
        <v>1000</v>
      </c>
      <c r="U17" s="7">
        <v>-2000</v>
      </c>
      <c r="V17" s="7">
        <v>-6000</v>
      </c>
      <c r="W17" s="9">
        <v>3000</v>
      </c>
      <c r="X17" s="7">
        <v>3000</v>
      </c>
      <c r="Y17" s="8">
        <v>-0.36966256964630201</v>
      </c>
      <c r="Z17" s="8">
        <v>-0.79494159718019797</v>
      </c>
      <c r="AA17" s="10">
        <v>0.78766828083704998</v>
      </c>
      <c r="AB17" s="8">
        <v>0.36966256964630201</v>
      </c>
      <c r="AC17" s="7" t="s">
        <v>115</v>
      </c>
    </row>
    <row r="18" spans="1:29" x14ac:dyDescent="0.25">
      <c r="A18" s="11" t="s">
        <v>118</v>
      </c>
      <c r="B18" s="7">
        <v>10000</v>
      </c>
      <c r="C18" s="7">
        <v>0</v>
      </c>
      <c r="D18" s="7">
        <v>2000</v>
      </c>
      <c r="E18" s="7">
        <v>-2000</v>
      </c>
      <c r="F18" s="7">
        <v>10000</v>
      </c>
      <c r="G18" s="8">
        <v>-0.40636642237159698</v>
      </c>
      <c r="H18" s="8">
        <v>-0.262398601837106</v>
      </c>
      <c r="I18" s="8">
        <v>-0.23183005512534</v>
      </c>
      <c r="J18" s="8">
        <v>0.40636642237159698</v>
      </c>
      <c r="K18" s="7">
        <v>5000</v>
      </c>
      <c r="L18" s="7">
        <v>-5000</v>
      </c>
      <c r="M18" s="7">
        <v>-2000</v>
      </c>
      <c r="N18" s="9">
        <v>-3000</v>
      </c>
      <c r="O18" s="7">
        <v>10000</v>
      </c>
      <c r="P18" s="8">
        <v>-1.1386299693802999</v>
      </c>
      <c r="Q18" s="8">
        <v>-0.67485847582230496</v>
      </c>
      <c r="R18" s="10">
        <v>-0.69576617445752997</v>
      </c>
      <c r="S18" s="8">
        <v>1.1386299693802999</v>
      </c>
      <c r="T18" s="7">
        <v>4000</v>
      </c>
      <c r="U18" s="7">
        <v>5000</v>
      </c>
      <c r="V18" s="7">
        <v>3000</v>
      </c>
      <c r="W18" s="9">
        <v>1000</v>
      </c>
      <c r="X18" s="7">
        <v>0</v>
      </c>
      <c r="Y18" s="8">
        <v>0.28561059123020299</v>
      </c>
      <c r="Z18" s="8">
        <v>0.124622099097699</v>
      </c>
      <c r="AA18" s="10">
        <v>0.28698655135000001</v>
      </c>
      <c r="AB18" s="8">
        <v>-0.28561059123020299</v>
      </c>
      <c r="AC18" s="7" t="s">
        <v>115</v>
      </c>
    </row>
    <row r="19" spans="1:29" x14ac:dyDescent="0.25">
      <c r="A19" s="7"/>
      <c r="B19" s="7"/>
      <c r="C19" s="7"/>
      <c r="D19" s="7"/>
      <c r="E19" s="7"/>
      <c r="F19" s="7"/>
      <c r="G19" s="8"/>
      <c r="H19" s="8"/>
      <c r="I19" s="8"/>
      <c r="J19" s="8"/>
      <c r="K19" s="7"/>
      <c r="L19" s="7"/>
      <c r="M19" s="7"/>
      <c r="N19" s="7"/>
      <c r="O19" s="7"/>
      <c r="P19" s="8"/>
      <c r="Q19" s="8"/>
      <c r="R19" s="8"/>
      <c r="S19" s="8"/>
      <c r="T19" s="7"/>
      <c r="U19" s="7"/>
      <c r="V19" s="7"/>
      <c r="W19" s="7"/>
      <c r="X19" s="7"/>
      <c r="Y19" s="8"/>
      <c r="Z19" s="8"/>
      <c r="AA19" s="8"/>
      <c r="AB19" s="8"/>
      <c r="AC19" s="7"/>
    </row>
    <row r="20" spans="1:29" ht="30" customHeight="1" x14ac:dyDescent="0.3">
      <c r="A20" s="3" t="s">
        <v>75</v>
      </c>
    </row>
    <row r="21" spans="1:29" ht="62.4" x14ac:dyDescent="0.3">
      <c r="A21" s="5" t="s">
        <v>76</v>
      </c>
      <c r="B21" s="6" t="s">
        <v>119</v>
      </c>
      <c r="C21" s="6" t="s">
        <v>78</v>
      </c>
      <c r="D21" s="6" t="s">
        <v>79</v>
      </c>
      <c r="E21" s="6" t="s">
        <v>80</v>
      </c>
      <c r="F21" s="6" t="s">
        <v>81</v>
      </c>
      <c r="G21" s="6" t="s">
        <v>82</v>
      </c>
      <c r="H21" s="6" t="s">
        <v>83</v>
      </c>
      <c r="I21" s="6" t="s">
        <v>84</v>
      </c>
      <c r="J21" s="6" t="s">
        <v>85</v>
      </c>
      <c r="K21" s="6" t="s">
        <v>120</v>
      </c>
      <c r="L21" s="6" t="s">
        <v>87</v>
      </c>
      <c r="M21" s="6" t="s">
        <v>88</v>
      </c>
      <c r="N21" s="6" t="s">
        <v>89</v>
      </c>
      <c r="O21" s="6" t="s">
        <v>90</v>
      </c>
      <c r="P21" s="6" t="s">
        <v>91</v>
      </c>
      <c r="Q21" s="6" t="s">
        <v>92</v>
      </c>
      <c r="R21" s="6" t="s">
        <v>93</v>
      </c>
      <c r="S21" s="6" t="s">
        <v>94</v>
      </c>
      <c r="T21" s="6" t="s">
        <v>121</v>
      </c>
      <c r="U21" s="6" t="s">
        <v>96</v>
      </c>
      <c r="V21" s="6" t="s">
        <v>97</v>
      </c>
      <c r="W21" s="6" t="s">
        <v>98</v>
      </c>
      <c r="X21" s="6" t="s">
        <v>99</v>
      </c>
      <c r="Y21" s="6" t="s">
        <v>100</v>
      </c>
      <c r="Z21" s="6" t="s">
        <v>101</v>
      </c>
      <c r="AA21" s="6" t="s">
        <v>102</v>
      </c>
      <c r="AB21" s="6" t="s">
        <v>103</v>
      </c>
      <c r="AC21" s="6" t="s">
        <v>104</v>
      </c>
    </row>
    <row r="22" spans="1:29" x14ac:dyDescent="0.25">
      <c r="A22" s="11" t="s">
        <v>105</v>
      </c>
      <c r="B22" s="7">
        <v>1176000</v>
      </c>
      <c r="C22" s="7">
        <v>845000</v>
      </c>
      <c r="D22" s="7">
        <v>817000</v>
      </c>
      <c r="E22" s="7">
        <v>28000</v>
      </c>
      <c r="F22" s="7">
        <v>331000</v>
      </c>
      <c r="G22" s="8">
        <v>71.854367693942606</v>
      </c>
      <c r="H22" s="8">
        <v>69.475451647183803</v>
      </c>
      <c r="I22" s="8">
        <v>3.3107466158376799</v>
      </c>
      <c r="J22" s="8">
        <v>28.145632306057401</v>
      </c>
      <c r="K22" s="7">
        <v>580000</v>
      </c>
      <c r="L22" s="7">
        <v>437000</v>
      </c>
      <c r="M22" s="7">
        <v>419000</v>
      </c>
      <c r="N22" s="7">
        <v>19000</v>
      </c>
      <c r="O22" s="7">
        <v>142000</v>
      </c>
      <c r="P22" s="8">
        <v>75.432682276623495</v>
      </c>
      <c r="Q22" s="8">
        <v>72.183663862300406</v>
      </c>
      <c r="R22" s="8">
        <v>4.3071760359899098</v>
      </c>
      <c r="S22" s="8">
        <v>24.567317723376501</v>
      </c>
      <c r="T22" s="7">
        <v>596000</v>
      </c>
      <c r="U22" s="7">
        <v>408000</v>
      </c>
      <c r="V22" s="7">
        <v>399000</v>
      </c>
      <c r="W22" s="7">
        <v>9000</v>
      </c>
      <c r="X22" s="7">
        <v>189000</v>
      </c>
      <c r="Y22" s="8">
        <v>68.374415792836402</v>
      </c>
      <c r="Z22" s="8">
        <v>66.841684260658297</v>
      </c>
      <c r="AA22" s="8">
        <v>2.2416740448972501</v>
      </c>
      <c r="AB22" s="8">
        <v>31.625584207163602</v>
      </c>
      <c r="AC22" s="7"/>
    </row>
    <row r="23" spans="1:29" x14ac:dyDescent="0.25">
      <c r="A23" s="11" t="s">
        <v>106</v>
      </c>
      <c r="B23" s="7">
        <v>1176000</v>
      </c>
      <c r="C23" s="7">
        <v>854000</v>
      </c>
      <c r="D23" s="7">
        <v>832000</v>
      </c>
      <c r="E23" s="7">
        <v>22000</v>
      </c>
      <c r="F23" s="7">
        <v>323000</v>
      </c>
      <c r="G23" s="8">
        <v>72.555621193640405</v>
      </c>
      <c r="H23" s="8">
        <v>70.708593819725706</v>
      </c>
      <c r="I23" s="8">
        <v>2.5456709535781101</v>
      </c>
      <c r="J23" s="8">
        <v>27.444378806359602</v>
      </c>
      <c r="K23" s="7">
        <v>580000</v>
      </c>
      <c r="L23" s="7">
        <v>448000</v>
      </c>
      <c r="M23" s="7">
        <v>433000</v>
      </c>
      <c r="N23" s="7">
        <v>16000</v>
      </c>
      <c r="O23" s="7">
        <v>132000</v>
      </c>
      <c r="P23" s="8">
        <v>77.272272876126806</v>
      </c>
      <c r="Q23" s="8">
        <v>74.546786397559401</v>
      </c>
      <c r="R23" s="8">
        <v>3.5271208897097202</v>
      </c>
      <c r="S23" s="8">
        <v>22.727727123873201</v>
      </c>
      <c r="T23" s="7">
        <v>596000</v>
      </c>
      <c r="U23" s="7">
        <v>405000</v>
      </c>
      <c r="V23" s="7">
        <v>399000</v>
      </c>
      <c r="W23" s="9">
        <v>6000</v>
      </c>
      <c r="X23" s="7">
        <v>191000</v>
      </c>
      <c r="Y23" s="8">
        <v>67.966358933078396</v>
      </c>
      <c r="Z23" s="8">
        <v>66.974064850451498</v>
      </c>
      <c r="AA23" s="10">
        <v>1.45997828661666</v>
      </c>
      <c r="AB23" s="8">
        <v>32.033641066921597</v>
      </c>
      <c r="AC23" s="7" t="s">
        <v>107</v>
      </c>
    </row>
    <row r="24" spans="1:29" x14ac:dyDescent="0.25">
      <c r="A24" s="11" t="s">
        <v>108</v>
      </c>
      <c r="B24" s="7">
        <v>1177000</v>
      </c>
      <c r="C24" s="7">
        <v>855000</v>
      </c>
      <c r="D24" s="7">
        <v>834000</v>
      </c>
      <c r="E24" s="7">
        <v>21000</v>
      </c>
      <c r="F24" s="7">
        <v>322000</v>
      </c>
      <c r="G24" s="8">
        <v>72.634932721668306</v>
      </c>
      <c r="H24" s="8">
        <v>70.839455790406703</v>
      </c>
      <c r="I24" s="8">
        <v>2.4719193148312799</v>
      </c>
      <c r="J24" s="8">
        <v>27.365067278331601</v>
      </c>
      <c r="K24" s="7">
        <v>580000</v>
      </c>
      <c r="L24" s="7">
        <v>448000</v>
      </c>
      <c r="M24" s="7">
        <v>433000</v>
      </c>
      <c r="N24" s="7">
        <v>15000</v>
      </c>
      <c r="O24" s="7">
        <v>132000</v>
      </c>
      <c r="P24" s="8">
        <v>77.231282929535496</v>
      </c>
      <c r="Q24" s="8">
        <v>74.613460233009306</v>
      </c>
      <c r="R24" s="8">
        <v>3.3895885154655301</v>
      </c>
      <c r="S24" s="8">
        <v>22.768717070464501</v>
      </c>
      <c r="T24" s="7">
        <v>596000</v>
      </c>
      <c r="U24" s="7">
        <v>406000</v>
      </c>
      <c r="V24" s="7">
        <v>400000</v>
      </c>
      <c r="W24" s="9">
        <v>6000</v>
      </c>
      <c r="X24" s="7">
        <v>190000</v>
      </c>
      <c r="Y24" s="8">
        <v>68.160892745437096</v>
      </c>
      <c r="Z24" s="8">
        <v>67.1658787166281</v>
      </c>
      <c r="AA24" s="10">
        <v>1.4598019314756701</v>
      </c>
      <c r="AB24" s="8">
        <v>31.839107254562901</v>
      </c>
      <c r="AC24" s="7" t="s">
        <v>107</v>
      </c>
    </row>
    <row r="25" spans="1:29" x14ac:dyDescent="0.25">
      <c r="A25" s="11" t="s">
        <v>109</v>
      </c>
      <c r="B25" s="7">
        <v>1177000</v>
      </c>
      <c r="C25" s="7">
        <v>849000</v>
      </c>
      <c r="D25" s="7">
        <v>827000</v>
      </c>
      <c r="E25" s="7">
        <v>22000</v>
      </c>
      <c r="F25" s="7">
        <v>328000</v>
      </c>
      <c r="G25" s="8">
        <v>72.144873304682207</v>
      </c>
      <c r="H25" s="8">
        <v>70.284675737816897</v>
      </c>
      <c r="I25" s="8">
        <v>2.5784196182718802</v>
      </c>
      <c r="J25" s="8">
        <v>27.8551266953178</v>
      </c>
      <c r="K25" s="7">
        <v>581000</v>
      </c>
      <c r="L25" s="7">
        <v>445000</v>
      </c>
      <c r="M25" s="7">
        <v>430000</v>
      </c>
      <c r="N25" s="7">
        <v>15000</v>
      </c>
      <c r="O25" s="7">
        <v>136000</v>
      </c>
      <c r="P25" s="8">
        <v>76.6071225591336</v>
      </c>
      <c r="Q25" s="8">
        <v>73.976894222522304</v>
      </c>
      <c r="R25" s="8">
        <v>3.43339920459885</v>
      </c>
      <c r="S25" s="8">
        <v>23.3928774408664</v>
      </c>
      <c r="T25" s="7">
        <v>596000</v>
      </c>
      <c r="U25" s="7">
        <v>404000</v>
      </c>
      <c r="V25" s="7">
        <v>398000</v>
      </c>
      <c r="W25" s="9">
        <v>7000</v>
      </c>
      <c r="X25" s="7">
        <v>192000</v>
      </c>
      <c r="Y25" s="8">
        <v>67.799739721340799</v>
      </c>
      <c r="Z25" s="8">
        <v>66.689362786859903</v>
      </c>
      <c r="AA25" s="10">
        <v>1.63773037926778</v>
      </c>
      <c r="AB25" s="8">
        <v>32.200260278659201</v>
      </c>
      <c r="AC25" s="7" t="s">
        <v>107</v>
      </c>
    </row>
    <row r="26" spans="1:29" x14ac:dyDescent="0.25">
      <c r="A26" s="11" t="s">
        <v>110</v>
      </c>
      <c r="B26" s="7">
        <v>1177000</v>
      </c>
      <c r="C26" s="7">
        <v>852000</v>
      </c>
      <c r="D26" s="7">
        <v>835000</v>
      </c>
      <c r="E26" s="7">
        <v>17000</v>
      </c>
      <c r="F26" s="7">
        <v>325000</v>
      </c>
      <c r="G26" s="8">
        <v>72.367165926115902</v>
      </c>
      <c r="H26" s="8">
        <v>70.928252229509297</v>
      </c>
      <c r="I26" s="8">
        <v>1.9883515931461699</v>
      </c>
      <c r="J26" s="8">
        <v>27.632834073884101</v>
      </c>
      <c r="K26" s="7">
        <v>581000</v>
      </c>
      <c r="L26" s="7">
        <v>445000</v>
      </c>
      <c r="M26" s="7">
        <v>434000</v>
      </c>
      <c r="N26" s="7">
        <v>12000</v>
      </c>
      <c r="O26" s="7">
        <v>136000</v>
      </c>
      <c r="P26" s="8">
        <v>76.644494481053798</v>
      </c>
      <c r="Q26" s="8">
        <v>74.649342064492103</v>
      </c>
      <c r="R26" s="8">
        <v>2.6031255474649302</v>
      </c>
      <c r="S26" s="8">
        <v>23.355505518946199</v>
      </c>
      <c r="T26" s="7">
        <v>596000</v>
      </c>
      <c r="U26" s="7">
        <v>407000</v>
      </c>
      <c r="V26" s="7">
        <v>401000</v>
      </c>
      <c r="W26" s="9">
        <v>5000</v>
      </c>
      <c r="X26" s="7">
        <v>190000</v>
      </c>
      <c r="Y26" s="8">
        <v>68.200728072720096</v>
      </c>
      <c r="Z26" s="8">
        <v>67.303632482573704</v>
      </c>
      <c r="AA26" s="10">
        <v>1.31537538600736</v>
      </c>
      <c r="AB26" s="8">
        <v>31.7992719272799</v>
      </c>
      <c r="AC26" s="7" t="s">
        <v>107</v>
      </c>
    </row>
    <row r="27" spans="1:29" x14ac:dyDescent="0.25">
      <c r="A27" s="11" t="s">
        <v>111</v>
      </c>
      <c r="B27" s="7">
        <v>1178000</v>
      </c>
      <c r="C27" s="7">
        <v>861000</v>
      </c>
      <c r="D27" s="7">
        <v>839000</v>
      </c>
      <c r="E27" s="7">
        <v>22000</v>
      </c>
      <c r="F27" s="7">
        <v>317000</v>
      </c>
      <c r="G27" s="8">
        <v>73.097735194891399</v>
      </c>
      <c r="H27" s="8">
        <v>71.212236976818801</v>
      </c>
      <c r="I27" s="8">
        <v>2.5794208439502699</v>
      </c>
      <c r="J27" s="8">
        <v>26.902264805108601</v>
      </c>
      <c r="K27" s="7">
        <v>581000</v>
      </c>
      <c r="L27" s="7">
        <v>453000</v>
      </c>
      <c r="M27" s="7">
        <v>439000</v>
      </c>
      <c r="N27" s="7">
        <v>14000</v>
      </c>
      <c r="O27" s="7">
        <v>128000</v>
      </c>
      <c r="P27" s="8">
        <v>77.970550796435802</v>
      </c>
      <c r="Q27" s="8">
        <v>75.576082843086695</v>
      </c>
      <c r="R27" s="8">
        <v>3.07099017371391</v>
      </c>
      <c r="S27" s="8">
        <v>22.029449203564202</v>
      </c>
      <c r="T27" s="7">
        <v>597000</v>
      </c>
      <c r="U27" s="7">
        <v>408000</v>
      </c>
      <c r="V27" s="7">
        <v>399000</v>
      </c>
      <c r="W27" s="9">
        <v>8000</v>
      </c>
      <c r="X27" s="7">
        <v>189000</v>
      </c>
      <c r="Y27" s="8">
        <v>68.349541902587703</v>
      </c>
      <c r="Z27" s="8">
        <v>66.959996513565201</v>
      </c>
      <c r="AA27" s="10">
        <v>2.03299883268101</v>
      </c>
      <c r="AB27" s="8">
        <v>31.650458097412301</v>
      </c>
      <c r="AC27" s="7" t="s">
        <v>107</v>
      </c>
    </row>
    <row r="28" spans="1:29" x14ac:dyDescent="0.25">
      <c r="A28" s="11" t="s">
        <v>112</v>
      </c>
      <c r="B28" s="7">
        <v>1179000</v>
      </c>
      <c r="C28" s="7">
        <v>867000</v>
      </c>
      <c r="D28" s="7">
        <v>848000</v>
      </c>
      <c r="E28" s="7">
        <v>19000</v>
      </c>
      <c r="F28" s="7">
        <v>312000</v>
      </c>
      <c r="G28" s="8">
        <v>73.534126016415399</v>
      </c>
      <c r="H28" s="8">
        <v>71.932722911358098</v>
      </c>
      <c r="I28" s="8">
        <v>2.1777685978068799</v>
      </c>
      <c r="J28" s="8">
        <v>26.465873983584601</v>
      </c>
      <c r="K28" s="7">
        <v>582000</v>
      </c>
      <c r="L28" s="7">
        <v>449000</v>
      </c>
      <c r="M28" s="7">
        <v>439000</v>
      </c>
      <c r="N28" s="7">
        <v>10000</v>
      </c>
      <c r="O28" s="7">
        <v>132000</v>
      </c>
      <c r="P28" s="8">
        <v>77.245304163687393</v>
      </c>
      <c r="Q28" s="8">
        <v>75.531289533028996</v>
      </c>
      <c r="R28" s="8">
        <v>2.2189240488020898</v>
      </c>
      <c r="S28" s="8">
        <v>22.7546958363126</v>
      </c>
      <c r="T28" s="7">
        <v>597000</v>
      </c>
      <c r="U28" s="7">
        <v>417000</v>
      </c>
      <c r="V28" s="7">
        <v>408000</v>
      </c>
      <c r="W28" s="9">
        <v>9000</v>
      </c>
      <c r="X28" s="7">
        <v>180000</v>
      </c>
      <c r="Y28" s="8">
        <v>69.915892595900701</v>
      </c>
      <c r="Z28" s="8">
        <v>68.424280713279003</v>
      </c>
      <c r="AA28" s="10">
        <v>2.1334375164783501</v>
      </c>
      <c r="AB28" s="8">
        <v>30.084107404099299</v>
      </c>
      <c r="AC28" s="7" t="s">
        <v>107</v>
      </c>
    </row>
    <row r="29" spans="1:29" x14ac:dyDescent="0.25">
      <c r="A29" s="11" t="s">
        <v>113</v>
      </c>
      <c r="B29" s="7">
        <v>1179000</v>
      </c>
      <c r="C29" s="7">
        <v>858000</v>
      </c>
      <c r="D29" s="7">
        <v>842000</v>
      </c>
      <c r="E29" s="7">
        <v>16000</v>
      </c>
      <c r="F29" s="7">
        <v>321000</v>
      </c>
      <c r="G29" s="8">
        <v>72.779543611958204</v>
      </c>
      <c r="H29" s="8">
        <v>71.417994999881302</v>
      </c>
      <c r="I29" s="8">
        <v>1.8707847624552001</v>
      </c>
      <c r="J29" s="8">
        <v>27.2204563880418</v>
      </c>
      <c r="K29" s="7">
        <v>582000</v>
      </c>
      <c r="L29" s="7">
        <v>444000</v>
      </c>
      <c r="M29" s="7">
        <v>432000</v>
      </c>
      <c r="N29" s="7">
        <v>11000</v>
      </c>
      <c r="O29" s="7">
        <v>138000</v>
      </c>
      <c r="P29" s="8">
        <v>76.216582936150104</v>
      </c>
      <c r="Q29" s="8">
        <v>74.259092275323098</v>
      </c>
      <c r="R29" s="8">
        <v>2.5683264526131699</v>
      </c>
      <c r="S29" s="8">
        <v>23.7834170638499</v>
      </c>
      <c r="T29" s="7">
        <v>597000</v>
      </c>
      <c r="U29" s="7">
        <v>414000</v>
      </c>
      <c r="V29" s="7">
        <v>410000</v>
      </c>
      <c r="W29" s="9">
        <v>5000</v>
      </c>
      <c r="X29" s="7">
        <v>183000</v>
      </c>
      <c r="Y29" s="8">
        <v>69.427269087540395</v>
      </c>
      <c r="Z29" s="8">
        <v>68.646965308478002</v>
      </c>
      <c r="AA29" s="10">
        <v>1.1239154143865</v>
      </c>
      <c r="AB29" s="8">
        <v>30.572730912459601</v>
      </c>
      <c r="AC29" s="7" t="s">
        <v>107</v>
      </c>
    </row>
    <row r="30" spans="1:29" x14ac:dyDescent="0.25">
      <c r="A30" s="11" t="s">
        <v>114</v>
      </c>
      <c r="B30" s="7">
        <v>1180000</v>
      </c>
      <c r="C30" s="7">
        <v>846000</v>
      </c>
      <c r="D30" s="7">
        <v>829000</v>
      </c>
      <c r="E30" s="7">
        <v>16000</v>
      </c>
      <c r="F30" s="7">
        <v>334000</v>
      </c>
      <c r="G30" s="8">
        <v>71.692391427830202</v>
      </c>
      <c r="H30" s="8">
        <v>70.297014593849497</v>
      </c>
      <c r="I30" s="8">
        <v>1.9463388041469201</v>
      </c>
      <c r="J30" s="8">
        <v>28.307608572169801</v>
      </c>
      <c r="K30" s="7">
        <v>583000</v>
      </c>
      <c r="L30" s="7">
        <v>437000</v>
      </c>
      <c r="M30" s="7">
        <v>428000</v>
      </c>
      <c r="N30" s="9">
        <v>9000</v>
      </c>
      <c r="O30" s="7">
        <v>145000</v>
      </c>
      <c r="P30" s="8">
        <v>75.042699244545204</v>
      </c>
      <c r="Q30" s="8">
        <v>73.553074946400599</v>
      </c>
      <c r="R30" s="10">
        <v>1.9850356039170001</v>
      </c>
      <c r="S30" s="8">
        <v>24.957300755454799</v>
      </c>
      <c r="T30" s="7">
        <v>597000</v>
      </c>
      <c r="U30" s="7">
        <v>408000</v>
      </c>
      <c r="V30" s="7">
        <v>401000</v>
      </c>
      <c r="W30" s="9">
        <v>8000</v>
      </c>
      <c r="X30" s="7">
        <v>189000</v>
      </c>
      <c r="Y30" s="8">
        <v>68.422965785836894</v>
      </c>
      <c r="Z30" s="8">
        <v>67.119561120649905</v>
      </c>
      <c r="AA30" s="10">
        <v>1.90492278464898</v>
      </c>
      <c r="AB30" s="8">
        <v>31.577034214163099</v>
      </c>
      <c r="AC30" s="7" t="s">
        <v>115</v>
      </c>
    </row>
    <row r="31" spans="1:29" x14ac:dyDescent="0.25">
      <c r="A31" s="11" t="s">
        <v>116</v>
      </c>
      <c r="B31" s="7">
        <v>0</v>
      </c>
      <c r="C31" s="7">
        <v>-13000</v>
      </c>
      <c r="D31" s="7">
        <v>-13000</v>
      </c>
      <c r="E31" s="7">
        <v>0</v>
      </c>
      <c r="F31" s="7">
        <v>13000</v>
      </c>
      <c r="G31" s="8">
        <v>-1.0871521841280001</v>
      </c>
      <c r="H31" s="8">
        <v>-1.1209804060318</v>
      </c>
      <c r="I31" s="8">
        <v>7.5554041691720003E-2</v>
      </c>
      <c r="J31" s="8">
        <v>1.0871521841280001</v>
      </c>
      <c r="K31" s="7">
        <v>0</v>
      </c>
      <c r="L31" s="7">
        <v>-7000</v>
      </c>
      <c r="M31" s="7">
        <v>-4000</v>
      </c>
      <c r="N31" s="9">
        <v>-3000</v>
      </c>
      <c r="O31" s="7">
        <v>7000</v>
      </c>
      <c r="P31" s="8">
        <v>-1.1738836916049</v>
      </c>
      <c r="Q31" s="8">
        <v>-0.70601732892249902</v>
      </c>
      <c r="R31" s="10">
        <v>-0.58329084869616998</v>
      </c>
      <c r="S31" s="8">
        <v>1.1738836916049</v>
      </c>
      <c r="T31" s="7">
        <v>0</v>
      </c>
      <c r="U31" s="7">
        <v>-6000</v>
      </c>
      <c r="V31" s="7">
        <v>-9000</v>
      </c>
      <c r="W31" s="9">
        <v>3000</v>
      </c>
      <c r="X31" s="7">
        <v>6000</v>
      </c>
      <c r="Y31" s="8">
        <v>-1.0043033017034999</v>
      </c>
      <c r="Z31" s="8">
        <v>-1.5274041878280999</v>
      </c>
      <c r="AA31" s="10">
        <v>0.78100737026248002</v>
      </c>
      <c r="AB31" s="8">
        <v>1.0043033017034999</v>
      </c>
      <c r="AC31" s="7" t="s">
        <v>115</v>
      </c>
    </row>
    <row r="32" spans="1:29" x14ac:dyDescent="0.25">
      <c r="A32" s="11" t="s">
        <v>118</v>
      </c>
      <c r="B32" s="7">
        <v>2000</v>
      </c>
      <c r="C32" s="7">
        <v>-6000</v>
      </c>
      <c r="D32" s="7">
        <v>-6000</v>
      </c>
      <c r="E32" s="7">
        <v>0</v>
      </c>
      <c r="F32" s="7">
        <v>9000</v>
      </c>
      <c r="G32" s="8">
        <v>-0.67477449828570002</v>
      </c>
      <c r="H32" s="8">
        <v>-0.63123763565980096</v>
      </c>
      <c r="I32" s="8">
        <v>-4.20127889992499E-2</v>
      </c>
      <c r="J32" s="8">
        <v>0.67477449828570002</v>
      </c>
      <c r="K32" s="7">
        <v>2000</v>
      </c>
      <c r="L32" s="7">
        <v>-8000</v>
      </c>
      <c r="M32" s="7">
        <v>-5000</v>
      </c>
      <c r="N32" s="9">
        <v>-3000</v>
      </c>
      <c r="O32" s="7">
        <v>10000</v>
      </c>
      <c r="P32" s="8">
        <v>-1.6017952365085899</v>
      </c>
      <c r="Q32" s="8">
        <v>-1.0962671180915</v>
      </c>
      <c r="R32" s="10">
        <v>-0.61808994354793001</v>
      </c>
      <c r="S32" s="8">
        <v>1.6017952365085999</v>
      </c>
      <c r="T32" s="7">
        <v>1000</v>
      </c>
      <c r="U32" s="7">
        <v>2000</v>
      </c>
      <c r="V32" s="7">
        <v>-1000</v>
      </c>
      <c r="W32" s="9">
        <v>2000</v>
      </c>
      <c r="X32" s="7">
        <v>-1000</v>
      </c>
      <c r="Y32" s="8">
        <v>0.22223771311679699</v>
      </c>
      <c r="Z32" s="8">
        <v>-0.184071361923799</v>
      </c>
      <c r="AA32" s="10">
        <v>0.58954739864161998</v>
      </c>
      <c r="AB32" s="8">
        <v>-0.22223771311680099</v>
      </c>
      <c r="AC32" s="7" t="s">
        <v>115</v>
      </c>
    </row>
    <row r="33" spans="1:29" x14ac:dyDescent="0.25">
      <c r="A33" s="7"/>
      <c r="B33" s="7"/>
      <c r="C33" s="7"/>
      <c r="D33" s="7"/>
      <c r="E33" s="7"/>
      <c r="F33" s="7"/>
      <c r="G33" s="8"/>
      <c r="H33" s="8"/>
      <c r="I33" s="8"/>
      <c r="J33" s="8"/>
      <c r="K33" s="7"/>
      <c r="L33" s="7"/>
      <c r="M33" s="7"/>
      <c r="N33" s="7"/>
      <c r="O33" s="7"/>
      <c r="P33" s="8"/>
      <c r="Q33" s="8"/>
      <c r="R33" s="8"/>
      <c r="S33" s="8"/>
      <c r="T33" s="7"/>
      <c r="U33" s="7"/>
      <c r="V33" s="7"/>
      <c r="W33" s="7"/>
      <c r="X33" s="7"/>
      <c r="Y33" s="8"/>
      <c r="Z33" s="8"/>
      <c r="AA33" s="8"/>
      <c r="AB33" s="8"/>
      <c r="AC33" s="7"/>
    </row>
  </sheetData>
  <pageMargins left="0.7" right="0.7" top="0.75" bottom="0.75" header="0.3" footer="0.3"/>
  <pageSetup paperSize="9" orientation="portrait" horizontalDpi="300" verticalDpi="300"/>
  <tableParts count="2">
    <tablePart r:id="rId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5"/>
  <sheetViews>
    <sheetView workbookViewId="0"/>
  </sheetViews>
  <sheetFormatPr defaultColWidth="10.90625" defaultRowHeight="15" x14ac:dyDescent="0.25"/>
  <cols>
    <col min="1" max="1" width="21.7265625" customWidth="1"/>
    <col min="2" max="15" width="12.7265625" customWidth="1"/>
    <col min="16" max="16" width="70.7265625" customWidth="1"/>
  </cols>
  <sheetData>
    <row r="1" spans="1:16" ht="19.2" x14ac:dyDescent="0.35">
      <c r="A1" s="2" t="s">
        <v>122</v>
      </c>
    </row>
    <row r="2" spans="1:16" x14ac:dyDescent="0.25">
      <c r="A2" t="s">
        <v>123</v>
      </c>
    </row>
    <row r="3" spans="1:16" ht="30" customHeight="1" x14ac:dyDescent="0.3">
      <c r="A3" s="3" t="s">
        <v>69</v>
      </c>
    </row>
    <row r="4" spans="1:16" x14ac:dyDescent="0.25">
      <c r="A4" t="s">
        <v>72</v>
      </c>
    </row>
    <row r="5" spans="1:16" x14ac:dyDescent="0.25">
      <c r="A5" t="s">
        <v>73</v>
      </c>
    </row>
    <row r="6" spans="1:16" x14ac:dyDescent="0.25">
      <c r="A6" t="s">
        <v>124</v>
      </c>
    </row>
    <row r="7" spans="1:16" ht="30" customHeight="1" x14ac:dyDescent="0.3">
      <c r="A7" s="3" t="s">
        <v>125</v>
      </c>
    </row>
    <row r="8" spans="1:16" ht="78" x14ac:dyDescent="0.3">
      <c r="A8" s="5" t="s">
        <v>76</v>
      </c>
      <c r="B8" s="6" t="s">
        <v>128</v>
      </c>
      <c r="C8" s="6" t="s">
        <v>129</v>
      </c>
      <c r="D8" s="6" t="s">
        <v>130</v>
      </c>
      <c r="E8" s="6" t="s">
        <v>131</v>
      </c>
      <c r="F8" s="6" t="s">
        <v>132</v>
      </c>
      <c r="G8" s="6" t="s">
        <v>133</v>
      </c>
      <c r="H8" s="6" t="s">
        <v>134</v>
      </c>
      <c r="I8" s="6" t="s">
        <v>135</v>
      </c>
      <c r="J8" s="6" t="s">
        <v>136</v>
      </c>
      <c r="K8" s="6" t="s">
        <v>137</v>
      </c>
      <c r="L8" s="6" t="s">
        <v>138</v>
      </c>
      <c r="M8" s="6" t="s">
        <v>139</v>
      </c>
      <c r="N8" s="6" t="s">
        <v>140</v>
      </c>
      <c r="O8" s="6" t="s">
        <v>141</v>
      </c>
      <c r="P8" s="6" t="s">
        <v>104</v>
      </c>
    </row>
    <row r="9" spans="1:16" x14ac:dyDescent="0.25">
      <c r="A9" s="11" t="s">
        <v>105</v>
      </c>
      <c r="B9" s="7">
        <v>877000</v>
      </c>
      <c r="C9" s="7">
        <v>845000</v>
      </c>
      <c r="D9" s="7">
        <v>105000</v>
      </c>
      <c r="E9" s="7">
        <v>192000</v>
      </c>
      <c r="F9" s="7">
        <v>307000</v>
      </c>
      <c r="G9" s="7">
        <v>241000</v>
      </c>
      <c r="H9" s="7">
        <v>32000</v>
      </c>
      <c r="I9" s="8">
        <v>58.552688228026298</v>
      </c>
      <c r="J9" s="8">
        <v>71.854367693942606</v>
      </c>
      <c r="K9" s="8">
        <v>54.529356168794102</v>
      </c>
      <c r="L9" s="8">
        <v>80.449559839209101</v>
      </c>
      <c r="M9" s="8">
        <v>82.778577474432197</v>
      </c>
      <c r="N9" s="8">
        <v>64.469480859429297</v>
      </c>
      <c r="O9" s="8">
        <v>9.9461622340342899</v>
      </c>
      <c r="P9" s="7"/>
    </row>
    <row r="10" spans="1:16" x14ac:dyDescent="0.25">
      <c r="A10" s="11" t="s">
        <v>106</v>
      </c>
      <c r="B10" s="7">
        <v>886000</v>
      </c>
      <c r="C10" s="7">
        <v>854000</v>
      </c>
      <c r="D10" s="7">
        <v>107000</v>
      </c>
      <c r="E10" s="7">
        <v>199000</v>
      </c>
      <c r="F10" s="7">
        <v>310000</v>
      </c>
      <c r="G10" s="7">
        <v>238000</v>
      </c>
      <c r="H10" s="7">
        <v>33000</v>
      </c>
      <c r="I10" s="8">
        <v>59.086324801707498</v>
      </c>
      <c r="J10" s="8">
        <v>72.555621193640405</v>
      </c>
      <c r="K10" s="8">
        <v>55.688265618355103</v>
      </c>
      <c r="L10" s="8">
        <v>83.6615664293289</v>
      </c>
      <c r="M10" s="8">
        <v>83.419985022277999</v>
      </c>
      <c r="N10" s="8">
        <v>63.431364440400898</v>
      </c>
      <c r="O10" s="8">
        <v>10.131974865461</v>
      </c>
      <c r="P10" s="7"/>
    </row>
    <row r="11" spans="1:16" x14ac:dyDescent="0.25">
      <c r="A11" s="11" t="s">
        <v>108</v>
      </c>
      <c r="B11" s="7">
        <v>887000</v>
      </c>
      <c r="C11" s="7">
        <v>855000</v>
      </c>
      <c r="D11" s="7">
        <v>108000</v>
      </c>
      <c r="E11" s="7">
        <v>198000</v>
      </c>
      <c r="F11" s="7">
        <v>309000</v>
      </c>
      <c r="G11" s="7">
        <v>239000</v>
      </c>
      <c r="H11" s="7">
        <v>33000</v>
      </c>
      <c r="I11" s="8">
        <v>59.074200308346903</v>
      </c>
      <c r="J11" s="8">
        <v>72.634932721668306</v>
      </c>
      <c r="K11" s="8">
        <v>56.076247701432202</v>
      </c>
      <c r="L11" s="8">
        <v>83.748465144540106</v>
      </c>
      <c r="M11" s="8">
        <v>83.241668753011695</v>
      </c>
      <c r="N11" s="8">
        <v>63.6333589218697</v>
      </c>
      <c r="O11" s="8">
        <v>10.056063282389999</v>
      </c>
      <c r="P11" s="7"/>
    </row>
    <row r="12" spans="1:16" x14ac:dyDescent="0.25">
      <c r="A12" s="11" t="s">
        <v>109</v>
      </c>
      <c r="B12" s="7">
        <v>881000</v>
      </c>
      <c r="C12" s="7">
        <v>849000</v>
      </c>
      <c r="D12" s="7">
        <v>110000</v>
      </c>
      <c r="E12" s="7">
        <v>192000</v>
      </c>
      <c r="F12" s="7">
        <v>304000</v>
      </c>
      <c r="G12" s="7">
        <v>243000</v>
      </c>
      <c r="H12" s="7">
        <v>32000</v>
      </c>
      <c r="I12" s="8">
        <v>58.542425453078202</v>
      </c>
      <c r="J12" s="8">
        <v>72.144873304682207</v>
      </c>
      <c r="K12" s="8">
        <v>56.903241828171701</v>
      </c>
      <c r="L12" s="8">
        <v>81.173075865336997</v>
      </c>
      <c r="M12" s="8">
        <v>81.743168384491398</v>
      </c>
      <c r="N12" s="8">
        <v>64.808513584033605</v>
      </c>
      <c r="O12" s="8">
        <v>9.6456049578043004</v>
      </c>
      <c r="P12" s="7"/>
    </row>
    <row r="13" spans="1:16" x14ac:dyDescent="0.25">
      <c r="A13" s="11" t="s">
        <v>110</v>
      </c>
      <c r="B13" s="7">
        <v>884000</v>
      </c>
      <c r="C13" s="7">
        <v>852000</v>
      </c>
      <c r="D13" s="7">
        <v>109000</v>
      </c>
      <c r="E13" s="7">
        <v>192000</v>
      </c>
      <c r="F13" s="7">
        <v>303000</v>
      </c>
      <c r="G13" s="7">
        <v>248000</v>
      </c>
      <c r="H13" s="7">
        <v>33000</v>
      </c>
      <c r="I13" s="8">
        <v>58.7128662264791</v>
      </c>
      <c r="J13" s="8">
        <v>72.367165926115902</v>
      </c>
      <c r="K13" s="8">
        <v>56.240709389710098</v>
      </c>
      <c r="L13" s="8">
        <v>81.630402510921698</v>
      </c>
      <c r="M13" s="8">
        <v>81.428736549818396</v>
      </c>
      <c r="N13" s="8">
        <v>65.8981428746321</v>
      </c>
      <c r="O13" s="8">
        <v>9.8829897752747602</v>
      </c>
      <c r="P13" s="7"/>
    </row>
    <row r="14" spans="1:16" x14ac:dyDescent="0.25">
      <c r="A14" s="11" t="s">
        <v>111</v>
      </c>
      <c r="B14" s="7">
        <v>895000</v>
      </c>
      <c r="C14" s="7">
        <v>861000</v>
      </c>
      <c r="D14" s="7">
        <v>109000</v>
      </c>
      <c r="E14" s="7">
        <v>200000</v>
      </c>
      <c r="F14" s="7">
        <v>308000</v>
      </c>
      <c r="G14" s="7">
        <v>244000</v>
      </c>
      <c r="H14" s="7">
        <v>34000</v>
      </c>
      <c r="I14" s="8">
        <v>59.299475929052903</v>
      </c>
      <c r="J14" s="8">
        <v>73.097735194891399</v>
      </c>
      <c r="K14" s="8">
        <v>55.979228639362702</v>
      </c>
      <c r="L14" s="8">
        <v>85.014962932734804</v>
      </c>
      <c r="M14" s="8">
        <v>82.787116312410902</v>
      </c>
      <c r="N14" s="8">
        <v>64.88762027384</v>
      </c>
      <c r="O14" s="8">
        <v>10.197934855506301</v>
      </c>
      <c r="P14" s="7"/>
    </row>
    <row r="15" spans="1:16" x14ac:dyDescent="0.25">
      <c r="A15" s="11" t="s">
        <v>112</v>
      </c>
      <c r="B15" s="7">
        <v>900000</v>
      </c>
      <c r="C15" s="7">
        <v>867000</v>
      </c>
      <c r="D15" s="7">
        <v>104000</v>
      </c>
      <c r="E15" s="7">
        <v>196000</v>
      </c>
      <c r="F15" s="7">
        <v>315000</v>
      </c>
      <c r="G15" s="7">
        <v>251000</v>
      </c>
      <c r="H15" s="7">
        <v>33000</v>
      </c>
      <c r="I15" s="8">
        <v>59.536190764177597</v>
      </c>
      <c r="J15" s="8">
        <v>73.534126016415399</v>
      </c>
      <c r="K15" s="8">
        <v>53.593255302007897</v>
      </c>
      <c r="L15" s="8">
        <v>83.414295332327697</v>
      </c>
      <c r="M15" s="8">
        <v>84.573471089671202</v>
      </c>
      <c r="N15" s="8">
        <v>66.754333945851897</v>
      </c>
      <c r="O15" s="8">
        <v>9.9632792639024892</v>
      </c>
      <c r="P15" s="7"/>
    </row>
    <row r="16" spans="1:16" x14ac:dyDescent="0.25">
      <c r="A16" s="11" t="s">
        <v>113</v>
      </c>
      <c r="B16" s="7">
        <v>895000</v>
      </c>
      <c r="C16" s="7">
        <v>858000</v>
      </c>
      <c r="D16" s="7">
        <v>100000</v>
      </c>
      <c r="E16" s="7">
        <v>196000</v>
      </c>
      <c r="F16" s="7">
        <v>317000</v>
      </c>
      <c r="G16" s="7">
        <v>246000</v>
      </c>
      <c r="H16" s="7">
        <v>36000</v>
      </c>
      <c r="I16" s="8">
        <v>59.100139116970603</v>
      </c>
      <c r="J16" s="8">
        <v>72.779543611958204</v>
      </c>
      <c r="K16" s="8">
        <v>50.971934402742598</v>
      </c>
      <c r="L16" s="8">
        <v>83.525241308618803</v>
      </c>
      <c r="M16" s="8">
        <v>84.894068874647502</v>
      </c>
      <c r="N16" s="8">
        <v>65.396045657293797</v>
      </c>
      <c r="O16" s="8">
        <v>10.9011480239764</v>
      </c>
      <c r="P16" s="7"/>
    </row>
    <row r="17" spans="1:16" x14ac:dyDescent="0.25">
      <c r="A17" s="11" t="s">
        <v>114</v>
      </c>
      <c r="B17" s="7">
        <v>884000</v>
      </c>
      <c r="C17" s="7">
        <v>846000</v>
      </c>
      <c r="D17" s="7">
        <v>102000</v>
      </c>
      <c r="E17" s="7">
        <v>193000</v>
      </c>
      <c r="F17" s="7">
        <v>312000</v>
      </c>
      <c r="G17" s="7">
        <v>239000</v>
      </c>
      <c r="H17" s="7">
        <v>38000</v>
      </c>
      <c r="I17" s="8">
        <v>58.306499804107503</v>
      </c>
      <c r="J17" s="8">
        <v>71.692391427830202</v>
      </c>
      <c r="K17" s="8">
        <v>52.145285163157901</v>
      </c>
      <c r="L17" s="8">
        <v>82.710456614350704</v>
      </c>
      <c r="M17" s="8">
        <v>83.351118885046503</v>
      </c>
      <c r="N17" s="8">
        <v>63.464524637588703</v>
      </c>
      <c r="O17" s="8">
        <v>11.398692810457501</v>
      </c>
      <c r="P17" s="7"/>
    </row>
    <row r="18" spans="1:16" x14ac:dyDescent="0.25">
      <c r="A18" s="11" t="s">
        <v>118</v>
      </c>
      <c r="B18" s="7">
        <v>0</v>
      </c>
      <c r="C18" s="7">
        <v>-6000</v>
      </c>
      <c r="D18" s="7">
        <v>-7000</v>
      </c>
      <c r="E18" s="7">
        <v>1000</v>
      </c>
      <c r="F18" s="7">
        <v>9000</v>
      </c>
      <c r="G18" s="7">
        <v>-9000</v>
      </c>
      <c r="H18" s="7">
        <v>6000</v>
      </c>
      <c r="I18" s="8">
        <v>-0.40636642237159698</v>
      </c>
      <c r="J18" s="8">
        <v>-0.67477449828570002</v>
      </c>
      <c r="K18" s="8">
        <v>-4.0954242265521996</v>
      </c>
      <c r="L18" s="8">
        <v>1.0800541034290101</v>
      </c>
      <c r="M18" s="8">
        <v>1.92238233522811</v>
      </c>
      <c r="N18" s="8">
        <v>-2.4336182370434001</v>
      </c>
      <c r="O18" s="8">
        <v>1.5157030351827401</v>
      </c>
      <c r="P18" s="7" t="s">
        <v>117</v>
      </c>
    </row>
    <row r="19" spans="1:16" x14ac:dyDescent="0.25">
      <c r="A19" s="7"/>
      <c r="B19" s="7"/>
      <c r="C19" s="7"/>
      <c r="D19" s="7"/>
      <c r="E19" s="7"/>
      <c r="F19" s="7"/>
      <c r="G19" s="7"/>
      <c r="H19" s="7"/>
      <c r="I19" s="8"/>
      <c r="J19" s="8"/>
      <c r="K19" s="8"/>
      <c r="L19" s="8"/>
      <c r="M19" s="8"/>
      <c r="N19" s="8"/>
      <c r="O19" s="8"/>
      <c r="P19" s="7"/>
    </row>
    <row r="20" spans="1:16" ht="30" customHeight="1" x14ac:dyDescent="0.3">
      <c r="A20" s="3" t="s">
        <v>126</v>
      </c>
    </row>
    <row r="21" spans="1:16" ht="78" x14ac:dyDescent="0.3">
      <c r="A21" s="5" t="s">
        <v>76</v>
      </c>
      <c r="B21" s="6" t="s">
        <v>142</v>
      </c>
      <c r="C21" s="6" t="s">
        <v>143</v>
      </c>
      <c r="D21" s="6" t="s">
        <v>144</v>
      </c>
      <c r="E21" s="6" t="s">
        <v>145</v>
      </c>
      <c r="F21" s="6" t="s">
        <v>146</v>
      </c>
      <c r="G21" s="6" t="s">
        <v>147</v>
      </c>
      <c r="H21" s="6" t="s">
        <v>148</v>
      </c>
      <c r="I21" s="6" t="s">
        <v>149</v>
      </c>
      <c r="J21" s="6" t="s">
        <v>150</v>
      </c>
      <c r="K21" s="6" t="s">
        <v>151</v>
      </c>
      <c r="L21" s="6" t="s">
        <v>152</v>
      </c>
      <c r="M21" s="6" t="s">
        <v>153</v>
      </c>
      <c r="N21" s="6" t="s">
        <v>154</v>
      </c>
      <c r="O21" s="6" t="s">
        <v>155</v>
      </c>
      <c r="P21" s="6" t="s">
        <v>104</v>
      </c>
    </row>
    <row r="22" spans="1:16" x14ac:dyDescent="0.25">
      <c r="A22" s="11" t="s">
        <v>105</v>
      </c>
      <c r="B22" s="7">
        <v>456000</v>
      </c>
      <c r="C22" s="7">
        <v>437000</v>
      </c>
      <c r="D22" s="7">
        <v>55000</v>
      </c>
      <c r="E22" s="7">
        <v>101000</v>
      </c>
      <c r="F22" s="7">
        <v>156000</v>
      </c>
      <c r="G22" s="7">
        <v>126000</v>
      </c>
      <c r="H22" s="7">
        <v>18000</v>
      </c>
      <c r="I22" s="8">
        <v>62.357110603303198</v>
      </c>
      <c r="J22" s="8">
        <v>75.432682276623495</v>
      </c>
      <c r="K22" s="8">
        <v>55.025652868000698</v>
      </c>
      <c r="L22" s="8">
        <v>86.132799181725204</v>
      </c>
      <c r="M22" s="8">
        <v>86.515635858234901</v>
      </c>
      <c r="N22" s="8">
        <v>68.790782755890504</v>
      </c>
      <c r="O22" s="8">
        <v>12.0996016728415</v>
      </c>
      <c r="P22" s="7"/>
    </row>
    <row r="23" spans="1:16" x14ac:dyDescent="0.25">
      <c r="A23" s="11" t="s">
        <v>106</v>
      </c>
      <c r="B23" s="7">
        <v>468000</v>
      </c>
      <c r="C23" s="7">
        <v>448000</v>
      </c>
      <c r="D23" s="7">
        <v>58000</v>
      </c>
      <c r="E23" s="7">
        <v>107000</v>
      </c>
      <c r="F23" s="7">
        <v>158000</v>
      </c>
      <c r="G23" s="7">
        <v>125000</v>
      </c>
      <c r="H23" s="7">
        <v>19000</v>
      </c>
      <c r="I23" s="8">
        <v>63.876961916718699</v>
      </c>
      <c r="J23" s="8">
        <v>77.272272876126806</v>
      </c>
      <c r="K23" s="8">
        <v>58.618235046419798</v>
      </c>
      <c r="L23" s="8">
        <v>91.043386930124896</v>
      </c>
      <c r="M23" s="8">
        <v>87.9771373977959</v>
      </c>
      <c r="N23" s="8">
        <v>68.110874107371799</v>
      </c>
      <c r="O23" s="8">
        <v>12.682875417459901</v>
      </c>
      <c r="P23" s="7"/>
    </row>
    <row r="24" spans="1:16" x14ac:dyDescent="0.25">
      <c r="A24" s="11" t="s">
        <v>108</v>
      </c>
      <c r="B24" s="7">
        <v>466000</v>
      </c>
      <c r="C24" s="7">
        <v>448000</v>
      </c>
      <c r="D24" s="7">
        <v>58000</v>
      </c>
      <c r="E24" s="7">
        <v>105000</v>
      </c>
      <c r="F24" s="7">
        <v>160000</v>
      </c>
      <c r="G24" s="7">
        <v>125000</v>
      </c>
      <c r="H24" s="7">
        <v>18000</v>
      </c>
      <c r="I24" s="8">
        <v>63.623592249032598</v>
      </c>
      <c r="J24" s="8">
        <v>77.231282929535496</v>
      </c>
      <c r="K24" s="8">
        <v>58.350187228418697</v>
      </c>
      <c r="L24" s="8">
        <v>89.6695664074863</v>
      </c>
      <c r="M24" s="8">
        <v>88.824685272763602</v>
      </c>
      <c r="N24" s="8">
        <v>68.199929141798194</v>
      </c>
      <c r="O24" s="8">
        <v>11.9240411869055</v>
      </c>
      <c r="P24" s="7"/>
    </row>
    <row r="25" spans="1:16" x14ac:dyDescent="0.25">
      <c r="A25" s="11" t="s">
        <v>109</v>
      </c>
      <c r="B25" s="7">
        <v>464000</v>
      </c>
      <c r="C25" s="7">
        <v>445000</v>
      </c>
      <c r="D25" s="7">
        <v>57000</v>
      </c>
      <c r="E25" s="7">
        <v>105000</v>
      </c>
      <c r="F25" s="7">
        <v>156000</v>
      </c>
      <c r="G25" s="7">
        <v>126000</v>
      </c>
      <c r="H25" s="7">
        <v>19000</v>
      </c>
      <c r="I25" s="8">
        <v>63.125278298630299</v>
      </c>
      <c r="J25" s="8">
        <v>76.6071225591336</v>
      </c>
      <c r="K25" s="8">
        <v>57.149570555827701</v>
      </c>
      <c r="L25" s="8">
        <v>90.311827864848894</v>
      </c>
      <c r="M25" s="8">
        <v>86.536456600341594</v>
      </c>
      <c r="N25" s="8">
        <v>68.743123563437507</v>
      </c>
      <c r="O25" s="8">
        <v>12.207702664906099</v>
      </c>
      <c r="P25" s="7"/>
    </row>
    <row r="26" spans="1:16" x14ac:dyDescent="0.25">
      <c r="A26" s="11" t="s">
        <v>110</v>
      </c>
      <c r="B26" s="7">
        <v>466000</v>
      </c>
      <c r="C26" s="7">
        <v>445000</v>
      </c>
      <c r="D26" s="7">
        <v>58000</v>
      </c>
      <c r="E26" s="7">
        <v>102000</v>
      </c>
      <c r="F26" s="7">
        <v>157000</v>
      </c>
      <c r="G26" s="7">
        <v>128000</v>
      </c>
      <c r="H26" s="7">
        <v>21000</v>
      </c>
      <c r="I26" s="8">
        <v>63.420596120485698</v>
      </c>
      <c r="J26" s="8">
        <v>76.644494481053798</v>
      </c>
      <c r="K26" s="8">
        <v>57.584280869738699</v>
      </c>
      <c r="L26" s="8">
        <v>87.917728962255296</v>
      </c>
      <c r="M26" s="8">
        <v>87.169644093615801</v>
      </c>
      <c r="N26" s="8">
        <v>69.552360725371699</v>
      </c>
      <c r="O26" s="8">
        <v>13.7473488179608</v>
      </c>
      <c r="P26" s="7"/>
    </row>
    <row r="27" spans="1:16" x14ac:dyDescent="0.25">
      <c r="A27" s="11" t="s">
        <v>111</v>
      </c>
      <c r="B27" s="7">
        <v>476000</v>
      </c>
      <c r="C27" s="7">
        <v>453000</v>
      </c>
      <c r="D27" s="7">
        <v>60000</v>
      </c>
      <c r="E27" s="7">
        <v>110000</v>
      </c>
      <c r="F27" s="7">
        <v>159000</v>
      </c>
      <c r="G27" s="7">
        <v>125000</v>
      </c>
      <c r="H27" s="7">
        <v>23000</v>
      </c>
      <c r="I27" s="8">
        <v>64.628259775084501</v>
      </c>
      <c r="J27" s="8">
        <v>77.970550796435802</v>
      </c>
      <c r="K27" s="8">
        <v>59.5360952863861</v>
      </c>
      <c r="L27" s="8">
        <v>94.2441465532808</v>
      </c>
      <c r="M27" s="8">
        <v>88.077924806874506</v>
      </c>
      <c r="N27" s="8">
        <v>67.806708456096601</v>
      </c>
      <c r="O27" s="8">
        <v>14.766744450658599</v>
      </c>
      <c r="P27" s="7"/>
    </row>
    <row r="28" spans="1:16" x14ac:dyDescent="0.25">
      <c r="A28" s="11" t="s">
        <v>112</v>
      </c>
      <c r="B28" s="7">
        <v>471000</v>
      </c>
      <c r="C28" s="7">
        <v>449000</v>
      </c>
      <c r="D28" s="7">
        <v>56000</v>
      </c>
      <c r="E28" s="7">
        <v>105000</v>
      </c>
      <c r="F28" s="7">
        <v>160000</v>
      </c>
      <c r="G28" s="7">
        <v>129000</v>
      </c>
      <c r="H28" s="7">
        <v>22000</v>
      </c>
      <c r="I28" s="8">
        <v>63.856733788275697</v>
      </c>
      <c r="J28" s="8">
        <v>77.245304163687393</v>
      </c>
      <c r="K28" s="8">
        <v>55.032605894828599</v>
      </c>
      <c r="L28" s="8">
        <v>90.627207110988607</v>
      </c>
      <c r="M28" s="8">
        <v>88.058341936303094</v>
      </c>
      <c r="N28" s="8">
        <v>70.324368768683698</v>
      </c>
      <c r="O28" s="8">
        <v>14.074902537227601</v>
      </c>
      <c r="P28" s="7"/>
    </row>
    <row r="29" spans="1:16" x14ac:dyDescent="0.25">
      <c r="A29" s="11" t="s">
        <v>113</v>
      </c>
      <c r="B29" s="7">
        <v>470000</v>
      </c>
      <c r="C29" s="7">
        <v>444000</v>
      </c>
      <c r="D29" s="7">
        <v>55000</v>
      </c>
      <c r="E29" s="7">
        <v>101000</v>
      </c>
      <c r="F29" s="7">
        <v>161000</v>
      </c>
      <c r="G29" s="7">
        <v>127000</v>
      </c>
      <c r="H29" s="7">
        <v>26000</v>
      </c>
      <c r="I29" s="8">
        <v>63.520821334804303</v>
      </c>
      <c r="J29" s="8">
        <v>76.216582936150104</v>
      </c>
      <c r="K29" s="8">
        <v>54.3035560781369</v>
      </c>
      <c r="L29" s="8">
        <v>86.852163409688998</v>
      </c>
      <c r="M29" s="8">
        <v>88.660964264456297</v>
      </c>
      <c r="N29" s="8">
        <v>69.286052627280597</v>
      </c>
      <c r="O29" s="8">
        <v>16.5736206644691</v>
      </c>
      <c r="P29" s="7"/>
    </row>
    <row r="30" spans="1:16" x14ac:dyDescent="0.25">
      <c r="A30" s="11" t="s">
        <v>114</v>
      </c>
      <c r="B30" s="7">
        <v>461000</v>
      </c>
      <c r="C30" s="7">
        <v>437000</v>
      </c>
      <c r="D30" s="7">
        <v>55000</v>
      </c>
      <c r="E30" s="7">
        <v>99000</v>
      </c>
      <c r="F30" s="7">
        <v>158000</v>
      </c>
      <c r="G30" s="7">
        <v>125000</v>
      </c>
      <c r="H30" s="7">
        <v>24000</v>
      </c>
      <c r="I30" s="8">
        <v>62.281966151105401</v>
      </c>
      <c r="J30" s="8">
        <v>75.042699244545204</v>
      </c>
      <c r="K30" s="8">
        <v>54.301350446868</v>
      </c>
      <c r="L30" s="8">
        <v>85.512887043764096</v>
      </c>
      <c r="M30" s="8">
        <v>86.792172568781595</v>
      </c>
      <c r="N30" s="8">
        <v>68.293240946528996</v>
      </c>
      <c r="O30" s="8">
        <v>15.343768350202399</v>
      </c>
      <c r="P30" s="7"/>
    </row>
    <row r="31" spans="1:16" x14ac:dyDescent="0.25">
      <c r="A31" s="11" t="s">
        <v>118</v>
      </c>
      <c r="B31" s="7">
        <v>-5000</v>
      </c>
      <c r="C31" s="7">
        <v>-8000</v>
      </c>
      <c r="D31" s="7">
        <v>-3000</v>
      </c>
      <c r="E31" s="7">
        <v>-4000</v>
      </c>
      <c r="F31" s="7">
        <v>0</v>
      </c>
      <c r="G31" s="7">
        <v>-2000</v>
      </c>
      <c r="H31" s="7">
        <v>3000</v>
      </c>
      <c r="I31" s="8">
        <v>-1.1386299693802999</v>
      </c>
      <c r="J31" s="8">
        <v>-1.6017952365085899</v>
      </c>
      <c r="K31" s="8">
        <v>-3.2829304228707001</v>
      </c>
      <c r="L31" s="8">
        <v>-2.4048419184912002</v>
      </c>
      <c r="M31" s="8">
        <v>-0.37747152483420598</v>
      </c>
      <c r="N31" s="8">
        <v>-1.2591197788427</v>
      </c>
      <c r="O31" s="8">
        <v>1.5964195322415999</v>
      </c>
      <c r="P31" s="7" t="s">
        <v>117</v>
      </c>
    </row>
    <row r="32" spans="1:16" x14ac:dyDescent="0.25">
      <c r="A32" s="7"/>
      <c r="B32" s="7"/>
      <c r="C32" s="7"/>
      <c r="D32" s="7"/>
      <c r="E32" s="7"/>
      <c r="F32" s="7"/>
      <c r="G32" s="7"/>
      <c r="H32" s="7"/>
      <c r="I32" s="8"/>
      <c r="J32" s="8"/>
      <c r="K32" s="8"/>
      <c r="L32" s="8"/>
      <c r="M32" s="8"/>
      <c r="N32" s="8"/>
      <c r="O32" s="8"/>
      <c r="P32" s="7"/>
    </row>
    <row r="33" spans="1:16" ht="30" customHeight="1" x14ac:dyDescent="0.3">
      <c r="A33" s="3" t="s">
        <v>127</v>
      </c>
    </row>
    <row r="34" spans="1:16" ht="78" x14ac:dyDescent="0.3">
      <c r="A34" s="5" t="s">
        <v>76</v>
      </c>
      <c r="B34" s="6" t="s">
        <v>156</v>
      </c>
      <c r="C34" s="6" t="s">
        <v>157</v>
      </c>
      <c r="D34" s="6" t="s">
        <v>158</v>
      </c>
      <c r="E34" s="6" t="s">
        <v>159</v>
      </c>
      <c r="F34" s="6" t="s">
        <v>160</v>
      </c>
      <c r="G34" s="6" t="s">
        <v>161</v>
      </c>
      <c r="H34" s="6" t="s">
        <v>162</v>
      </c>
      <c r="I34" s="6" t="s">
        <v>163</v>
      </c>
      <c r="J34" s="6" t="s">
        <v>164</v>
      </c>
      <c r="K34" s="6" t="s">
        <v>165</v>
      </c>
      <c r="L34" s="6" t="s">
        <v>166</v>
      </c>
      <c r="M34" s="6" t="s">
        <v>167</v>
      </c>
      <c r="N34" s="6" t="s">
        <v>168</v>
      </c>
      <c r="O34" s="6" t="s">
        <v>169</v>
      </c>
      <c r="P34" s="6" t="s">
        <v>104</v>
      </c>
    </row>
    <row r="35" spans="1:16" x14ac:dyDescent="0.25">
      <c r="A35" s="11" t="s">
        <v>105</v>
      </c>
      <c r="B35" s="7">
        <v>421000</v>
      </c>
      <c r="C35" s="7">
        <v>408000</v>
      </c>
      <c r="D35" s="7">
        <v>50000</v>
      </c>
      <c r="E35" s="7">
        <v>91000</v>
      </c>
      <c r="F35" s="7">
        <v>151000</v>
      </c>
      <c r="G35" s="7">
        <v>115000</v>
      </c>
      <c r="H35" s="7">
        <v>14000</v>
      </c>
      <c r="I35" s="8">
        <v>54.929346189985303</v>
      </c>
      <c r="J35" s="8">
        <v>68.374415792836402</v>
      </c>
      <c r="K35" s="8">
        <v>53.9976550819108</v>
      </c>
      <c r="L35" s="8">
        <v>74.939257202360295</v>
      </c>
      <c r="M35" s="8">
        <v>79.261011308274803</v>
      </c>
      <c r="N35" s="8">
        <v>60.331602641527198</v>
      </c>
      <c r="O35" s="8">
        <v>8.0462189787851095</v>
      </c>
      <c r="P35" s="7"/>
    </row>
    <row r="36" spans="1:16" x14ac:dyDescent="0.25">
      <c r="A36" s="11" t="s">
        <v>106</v>
      </c>
      <c r="B36" s="7">
        <v>419000</v>
      </c>
      <c r="C36" s="7">
        <v>405000</v>
      </c>
      <c r="D36" s="7">
        <v>49000</v>
      </c>
      <c r="E36" s="7">
        <v>92000</v>
      </c>
      <c r="F36" s="7">
        <v>151000</v>
      </c>
      <c r="G36" s="7">
        <v>113000</v>
      </c>
      <c r="H36" s="7">
        <v>14000</v>
      </c>
      <c r="I36" s="8">
        <v>54.521324373650998</v>
      </c>
      <c r="J36" s="8">
        <v>67.966358933078396</v>
      </c>
      <c r="K36" s="8">
        <v>52.548455026000298</v>
      </c>
      <c r="L36" s="8">
        <v>76.489085433139493</v>
      </c>
      <c r="M36" s="8">
        <v>79.128701892397999</v>
      </c>
      <c r="N36" s="8">
        <v>58.952199931072698</v>
      </c>
      <c r="O36" s="8">
        <v>7.8790135379638899</v>
      </c>
      <c r="P36" s="7"/>
    </row>
    <row r="37" spans="1:16" x14ac:dyDescent="0.25">
      <c r="A37" s="11" t="s">
        <v>108</v>
      </c>
      <c r="B37" s="7">
        <v>421000</v>
      </c>
      <c r="C37" s="7">
        <v>406000</v>
      </c>
      <c r="D37" s="7">
        <v>50000</v>
      </c>
      <c r="E37" s="7">
        <v>94000</v>
      </c>
      <c r="F37" s="7">
        <v>149000</v>
      </c>
      <c r="G37" s="7">
        <v>114000</v>
      </c>
      <c r="H37" s="7">
        <v>15000</v>
      </c>
      <c r="I37" s="8">
        <v>54.736935182066802</v>
      </c>
      <c r="J37" s="8">
        <v>68.160892745437096</v>
      </c>
      <c r="K37" s="8">
        <v>53.638773517069701</v>
      </c>
      <c r="L37" s="8">
        <v>77.984111386839402</v>
      </c>
      <c r="M37" s="8">
        <v>77.984077948010295</v>
      </c>
      <c r="N37" s="8">
        <v>59.263026661032903</v>
      </c>
      <c r="O37" s="8">
        <v>8.4042417717269196</v>
      </c>
      <c r="P37" s="7"/>
    </row>
    <row r="38" spans="1:16" x14ac:dyDescent="0.25">
      <c r="A38" s="11" t="s">
        <v>109</v>
      </c>
      <c r="B38" s="7">
        <v>417000</v>
      </c>
      <c r="C38" s="7">
        <v>404000</v>
      </c>
      <c r="D38" s="7">
        <v>53000</v>
      </c>
      <c r="E38" s="7">
        <v>86000</v>
      </c>
      <c r="F38" s="7">
        <v>148000</v>
      </c>
      <c r="G38" s="7">
        <v>117000</v>
      </c>
      <c r="H38" s="7">
        <v>13000</v>
      </c>
      <c r="I38" s="8">
        <v>54.171320660615997</v>
      </c>
      <c r="J38" s="8">
        <v>67.799739721340799</v>
      </c>
      <c r="K38" s="8">
        <v>56.639113140994702</v>
      </c>
      <c r="L38" s="8">
        <v>72.260016380563997</v>
      </c>
      <c r="M38" s="8">
        <v>77.226481054727302</v>
      </c>
      <c r="N38" s="8">
        <v>61.045887806656602</v>
      </c>
      <c r="O38" s="8">
        <v>7.3774645292058203</v>
      </c>
      <c r="P38" s="7"/>
    </row>
    <row r="39" spans="1:16" x14ac:dyDescent="0.25">
      <c r="A39" s="11" t="s">
        <v>110</v>
      </c>
      <c r="B39" s="7">
        <v>418000</v>
      </c>
      <c r="C39" s="7">
        <v>407000</v>
      </c>
      <c r="D39" s="7">
        <v>51000</v>
      </c>
      <c r="E39" s="7">
        <v>90000</v>
      </c>
      <c r="F39" s="7">
        <v>146000</v>
      </c>
      <c r="G39" s="7">
        <v>120000</v>
      </c>
      <c r="H39" s="7">
        <v>11000</v>
      </c>
      <c r="I39" s="8">
        <v>54.221108982349698</v>
      </c>
      <c r="J39" s="8">
        <v>68.200728072720096</v>
      </c>
      <c r="K39" s="8">
        <v>54.799751829190001</v>
      </c>
      <c r="L39" s="8">
        <v>75.489826202872294</v>
      </c>
      <c r="M39" s="8">
        <v>76.016731419977404</v>
      </c>
      <c r="N39" s="8">
        <v>62.4052635962355</v>
      </c>
      <c r="O39" s="8">
        <v>6.4593191791651901</v>
      </c>
      <c r="P39" s="7"/>
    </row>
    <row r="40" spans="1:16" x14ac:dyDescent="0.25">
      <c r="A40" s="11" t="s">
        <v>111</v>
      </c>
      <c r="B40" s="7">
        <v>419000</v>
      </c>
      <c r="C40" s="7">
        <v>408000</v>
      </c>
      <c r="D40" s="7">
        <v>49000</v>
      </c>
      <c r="E40" s="7">
        <v>90000</v>
      </c>
      <c r="F40" s="7">
        <v>149000</v>
      </c>
      <c r="G40" s="7">
        <v>119000</v>
      </c>
      <c r="H40" s="7">
        <v>11000</v>
      </c>
      <c r="I40" s="8">
        <v>54.213354713447302</v>
      </c>
      <c r="J40" s="8">
        <v>68.349541902587703</v>
      </c>
      <c r="K40" s="8">
        <v>52.162176580421502</v>
      </c>
      <c r="L40" s="8">
        <v>75.991391268526797</v>
      </c>
      <c r="M40" s="8">
        <v>77.794186713980096</v>
      </c>
      <c r="N40" s="8">
        <v>62.1002215357734</v>
      </c>
      <c r="O40" s="8">
        <v>6.1473050684205397</v>
      </c>
      <c r="P40" s="7"/>
    </row>
    <row r="41" spans="1:16" x14ac:dyDescent="0.25">
      <c r="A41" s="11" t="s">
        <v>112</v>
      </c>
      <c r="B41" s="7">
        <v>428000</v>
      </c>
      <c r="C41" s="7">
        <v>417000</v>
      </c>
      <c r="D41" s="7">
        <v>49000</v>
      </c>
      <c r="E41" s="7">
        <v>91000</v>
      </c>
      <c r="F41" s="7">
        <v>156000</v>
      </c>
      <c r="G41" s="7">
        <v>122000</v>
      </c>
      <c r="H41" s="7">
        <v>11000</v>
      </c>
      <c r="I41" s="8">
        <v>55.410071030426302</v>
      </c>
      <c r="J41" s="8">
        <v>69.915892595900701</v>
      </c>
      <c r="K41" s="8">
        <v>52.047841493131301</v>
      </c>
      <c r="L41" s="8">
        <v>76.351875590338693</v>
      </c>
      <c r="M41" s="8">
        <v>81.282131497992594</v>
      </c>
      <c r="N41" s="8">
        <v>63.346570059357397</v>
      </c>
      <c r="O41" s="8">
        <v>6.3143745179000899</v>
      </c>
      <c r="P41" s="7"/>
    </row>
    <row r="42" spans="1:16" x14ac:dyDescent="0.25">
      <c r="A42" s="11" t="s">
        <v>113</v>
      </c>
      <c r="B42" s="7">
        <v>425000</v>
      </c>
      <c r="C42" s="7">
        <v>414000</v>
      </c>
      <c r="D42" s="7">
        <v>45000</v>
      </c>
      <c r="E42" s="7">
        <v>95000</v>
      </c>
      <c r="F42" s="7">
        <v>156000</v>
      </c>
      <c r="G42" s="7">
        <v>119000</v>
      </c>
      <c r="H42" s="7">
        <v>10000</v>
      </c>
      <c r="I42" s="8">
        <v>54.876382143226202</v>
      </c>
      <c r="J42" s="8">
        <v>69.427269087540395</v>
      </c>
      <c r="K42" s="8">
        <v>47.393556055524897</v>
      </c>
      <c r="L42" s="8">
        <v>80.263881253435997</v>
      </c>
      <c r="M42" s="8">
        <v>81.333513927453296</v>
      </c>
      <c r="N42" s="8">
        <v>61.684975977145797</v>
      </c>
      <c r="O42" s="8">
        <v>5.8613081433077703</v>
      </c>
      <c r="P42" s="7"/>
    </row>
    <row r="43" spans="1:16" x14ac:dyDescent="0.25">
      <c r="A43" s="11" t="s">
        <v>114</v>
      </c>
      <c r="B43" s="7">
        <v>423000</v>
      </c>
      <c r="C43" s="7">
        <v>408000</v>
      </c>
      <c r="D43" s="7">
        <v>47000</v>
      </c>
      <c r="E43" s="7">
        <v>94000</v>
      </c>
      <c r="F43" s="7">
        <v>154000</v>
      </c>
      <c r="G43" s="7">
        <v>113000</v>
      </c>
      <c r="H43" s="7">
        <v>14000</v>
      </c>
      <c r="I43" s="8">
        <v>54.5067195735799</v>
      </c>
      <c r="J43" s="8">
        <v>68.422965785836894</v>
      </c>
      <c r="K43" s="8">
        <v>49.830383091149301</v>
      </c>
      <c r="L43" s="8">
        <v>79.9576911967104</v>
      </c>
      <c r="M43" s="8">
        <v>80.0955612924717</v>
      </c>
      <c r="N43" s="8">
        <v>58.860042801637299</v>
      </c>
      <c r="O43" s="8">
        <v>7.89292066680507</v>
      </c>
      <c r="P43" s="7"/>
    </row>
    <row r="44" spans="1:16" x14ac:dyDescent="0.25">
      <c r="A44" s="11" t="s">
        <v>118</v>
      </c>
      <c r="B44" s="7">
        <v>5000</v>
      </c>
      <c r="C44" s="7">
        <v>2000</v>
      </c>
      <c r="D44" s="7">
        <v>-4000</v>
      </c>
      <c r="E44" s="7">
        <v>4000</v>
      </c>
      <c r="F44" s="7">
        <v>8000</v>
      </c>
      <c r="G44" s="7">
        <v>-7000</v>
      </c>
      <c r="H44" s="7">
        <v>3000</v>
      </c>
      <c r="I44" s="8">
        <v>0.28561059123020299</v>
      </c>
      <c r="J44" s="8">
        <v>0.22223771311679699</v>
      </c>
      <c r="K44" s="8">
        <v>-4.9693687380406999</v>
      </c>
      <c r="L44" s="8">
        <v>4.4678649938381101</v>
      </c>
      <c r="M44" s="8">
        <v>4.0788298724942997</v>
      </c>
      <c r="N44" s="8">
        <v>-3.5452207945982002</v>
      </c>
      <c r="O44" s="8">
        <v>1.4336014876398799</v>
      </c>
      <c r="P44" s="7" t="s">
        <v>117</v>
      </c>
    </row>
    <row r="45" spans="1:16" x14ac:dyDescent="0.25">
      <c r="A45" s="7"/>
      <c r="B45" s="7"/>
      <c r="C45" s="7"/>
      <c r="D45" s="7"/>
      <c r="E45" s="7"/>
      <c r="F45" s="7"/>
      <c r="G45" s="7"/>
      <c r="H45" s="7"/>
      <c r="I45" s="8"/>
      <c r="J45" s="8"/>
      <c r="K45" s="8"/>
      <c r="L45" s="8"/>
      <c r="M45" s="8"/>
      <c r="N45" s="8"/>
      <c r="O45" s="8"/>
      <c r="P45" s="7"/>
    </row>
  </sheetData>
  <pageMargins left="0.7" right="0.7" top="0.75" bottom="0.75" header="0.3" footer="0.3"/>
  <pageSetup paperSize="9" orientation="portrait" horizontalDpi="300" verticalDpi="300"/>
  <tableParts count="3">
    <tablePart r:id="rId1"/>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5"/>
  <sheetViews>
    <sheetView workbookViewId="0"/>
  </sheetViews>
  <sheetFormatPr defaultColWidth="10.90625" defaultRowHeight="15" x14ac:dyDescent="0.25"/>
  <cols>
    <col min="1" max="1" width="21.7265625" customWidth="1"/>
    <col min="2" max="12" width="12.7265625" customWidth="1"/>
    <col min="13" max="13" width="70.7265625" customWidth="1"/>
  </cols>
  <sheetData>
    <row r="1" spans="1:13" ht="19.2" x14ac:dyDescent="0.35">
      <c r="A1" s="2" t="s">
        <v>170</v>
      </c>
    </row>
    <row r="2" spans="1:13" x14ac:dyDescent="0.25">
      <c r="A2" t="s">
        <v>123</v>
      </c>
    </row>
    <row r="3" spans="1:13" ht="30" customHeight="1" x14ac:dyDescent="0.3">
      <c r="A3" s="3" t="s">
        <v>69</v>
      </c>
    </row>
    <row r="4" spans="1:13" x14ac:dyDescent="0.25">
      <c r="A4" t="s">
        <v>72</v>
      </c>
    </row>
    <row r="5" spans="1:13" x14ac:dyDescent="0.25">
      <c r="A5" t="s">
        <v>73</v>
      </c>
    </row>
    <row r="6" spans="1:13" x14ac:dyDescent="0.25">
      <c r="A6" t="s">
        <v>171</v>
      </c>
    </row>
    <row r="7" spans="1:13" ht="30" customHeight="1" x14ac:dyDescent="0.3">
      <c r="A7" s="3" t="s">
        <v>172</v>
      </c>
    </row>
    <row r="8" spans="1:13" ht="62.4" x14ac:dyDescent="0.3">
      <c r="A8" s="5" t="s">
        <v>76</v>
      </c>
      <c r="B8" s="6" t="s">
        <v>175</v>
      </c>
      <c r="C8" s="6" t="s">
        <v>176</v>
      </c>
      <c r="D8" s="6" t="s">
        <v>177</v>
      </c>
      <c r="E8" s="6" t="s">
        <v>178</v>
      </c>
      <c r="F8" s="6" t="s">
        <v>179</v>
      </c>
      <c r="G8" s="6" t="s">
        <v>180</v>
      </c>
      <c r="H8" s="6" t="s">
        <v>181</v>
      </c>
      <c r="I8" s="6" t="s">
        <v>182</v>
      </c>
      <c r="J8" s="6" t="s">
        <v>183</v>
      </c>
      <c r="K8" s="6" t="s">
        <v>184</v>
      </c>
      <c r="L8" s="6" t="s">
        <v>185</v>
      </c>
      <c r="M8" s="6" t="s">
        <v>104</v>
      </c>
    </row>
    <row r="9" spans="1:13" x14ac:dyDescent="0.25">
      <c r="A9" s="11" t="s">
        <v>105</v>
      </c>
      <c r="B9" s="7">
        <v>331000</v>
      </c>
      <c r="C9" s="7">
        <v>126000</v>
      </c>
      <c r="D9" s="7">
        <v>64000</v>
      </c>
      <c r="E9" s="7">
        <v>30000</v>
      </c>
      <c r="F9" s="7">
        <v>78000</v>
      </c>
      <c r="G9" s="7">
        <v>33000</v>
      </c>
      <c r="H9" s="8">
        <v>38.066470732156702</v>
      </c>
      <c r="I9" s="8">
        <v>19.298441686325599</v>
      </c>
      <c r="J9" s="8">
        <v>9.0913209872441207</v>
      </c>
      <c r="K9" s="8">
        <v>23.460187335945101</v>
      </c>
      <c r="L9" s="8">
        <v>10.0835792583285</v>
      </c>
      <c r="M9" s="7"/>
    </row>
    <row r="10" spans="1:13" x14ac:dyDescent="0.25">
      <c r="A10" s="11" t="s">
        <v>106</v>
      </c>
      <c r="B10" s="7">
        <v>323000</v>
      </c>
      <c r="C10" s="7">
        <v>129000</v>
      </c>
      <c r="D10" s="7">
        <v>58000</v>
      </c>
      <c r="E10" s="7">
        <v>31000</v>
      </c>
      <c r="F10" s="7">
        <v>76000</v>
      </c>
      <c r="G10" s="7">
        <v>28000</v>
      </c>
      <c r="H10" s="8">
        <v>40.057111177871597</v>
      </c>
      <c r="I10" s="8">
        <v>17.9426348570207</v>
      </c>
      <c r="J10" s="8">
        <v>9.6754511752080496</v>
      </c>
      <c r="K10" s="8">
        <v>23.657778920276598</v>
      </c>
      <c r="L10" s="8">
        <v>8.6670238696229909</v>
      </c>
      <c r="M10" s="7"/>
    </row>
    <row r="11" spans="1:13" x14ac:dyDescent="0.25">
      <c r="A11" s="11" t="s">
        <v>108</v>
      </c>
      <c r="B11" s="7">
        <v>322000</v>
      </c>
      <c r="C11" s="7">
        <v>131000</v>
      </c>
      <c r="D11" s="7">
        <v>51000</v>
      </c>
      <c r="E11" s="7">
        <v>31000</v>
      </c>
      <c r="F11" s="7">
        <v>74000</v>
      </c>
      <c r="G11" s="7">
        <v>34000</v>
      </c>
      <c r="H11" s="8">
        <v>40.5774552094882</v>
      </c>
      <c r="I11" s="8">
        <v>15.8978754592406</v>
      </c>
      <c r="J11" s="8">
        <v>9.7599681986589992</v>
      </c>
      <c r="K11" s="8">
        <v>23.1177736576822</v>
      </c>
      <c r="L11" s="8">
        <v>10.646927474929999</v>
      </c>
      <c r="M11" s="7"/>
    </row>
    <row r="12" spans="1:13" x14ac:dyDescent="0.25">
      <c r="A12" s="11" t="s">
        <v>109</v>
      </c>
      <c r="B12" s="7">
        <v>328000</v>
      </c>
      <c r="C12" s="7">
        <v>131000</v>
      </c>
      <c r="D12" s="7">
        <v>59000</v>
      </c>
      <c r="E12" s="7">
        <v>28000</v>
      </c>
      <c r="F12" s="7">
        <v>76000</v>
      </c>
      <c r="G12" s="7">
        <v>34000</v>
      </c>
      <c r="H12" s="8">
        <v>39.891468801093197</v>
      </c>
      <c r="I12" s="8">
        <v>18.058029722540802</v>
      </c>
      <c r="J12" s="8">
        <v>8.6751750896800797</v>
      </c>
      <c r="K12" s="8">
        <v>23.0755386905488</v>
      </c>
      <c r="L12" s="8">
        <v>10.299787696137001</v>
      </c>
      <c r="M12" s="7"/>
    </row>
    <row r="13" spans="1:13" x14ac:dyDescent="0.25">
      <c r="A13" s="11" t="s">
        <v>110</v>
      </c>
      <c r="B13" s="7">
        <v>325000</v>
      </c>
      <c r="C13" s="7">
        <v>138000</v>
      </c>
      <c r="D13" s="7">
        <v>53000</v>
      </c>
      <c r="E13" s="7">
        <v>29000</v>
      </c>
      <c r="F13" s="7">
        <v>74000</v>
      </c>
      <c r="G13" s="7">
        <v>32000</v>
      </c>
      <c r="H13" s="8">
        <v>42.392142999861697</v>
      </c>
      <c r="I13" s="8">
        <v>16.366291133209401</v>
      </c>
      <c r="J13" s="8">
        <v>8.7635061402025691</v>
      </c>
      <c r="K13" s="8">
        <v>22.769008499454401</v>
      </c>
      <c r="L13" s="8">
        <v>9.7090512272720293</v>
      </c>
      <c r="M13" s="7"/>
    </row>
    <row r="14" spans="1:13" x14ac:dyDescent="0.25">
      <c r="A14" s="11" t="s">
        <v>111</v>
      </c>
      <c r="B14" s="7">
        <v>317000</v>
      </c>
      <c r="C14" s="7">
        <v>130000</v>
      </c>
      <c r="D14" s="7">
        <v>50000</v>
      </c>
      <c r="E14" s="7">
        <v>34000</v>
      </c>
      <c r="F14" s="7">
        <v>78000</v>
      </c>
      <c r="G14" s="7">
        <v>25000</v>
      </c>
      <c r="H14" s="8">
        <v>40.966638476200103</v>
      </c>
      <c r="I14" s="8">
        <v>15.8751246481451</v>
      </c>
      <c r="J14" s="8">
        <v>10.631382300594501</v>
      </c>
      <c r="K14" s="8">
        <v>24.6238466102016</v>
      </c>
      <c r="L14" s="8">
        <v>7.9030079648586904</v>
      </c>
      <c r="M14" s="7"/>
    </row>
    <row r="15" spans="1:13" x14ac:dyDescent="0.25">
      <c r="A15" s="11" t="s">
        <v>112</v>
      </c>
      <c r="B15" s="7">
        <v>312000</v>
      </c>
      <c r="C15" s="7">
        <v>122000</v>
      </c>
      <c r="D15" s="7">
        <v>47000</v>
      </c>
      <c r="E15" s="7">
        <v>31000</v>
      </c>
      <c r="F15" s="7">
        <v>82000</v>
      </c>
      <c r="G15" s="7">
        <v>29000</v>
      </c>
      <c r="H15" s="8">
        <v>39.202585377739602</v>
      </c>
      <c r="I15" s="8">
        <v>15.216987060287</v>
      </c>
      <c r="J15" s="8">
        <v>9.9314541467355806</v>
      </c>
      <c r="K15" s="8">
        <v>26.333726611693201</v>
      </c>
      <c r="L15" s="8">
        <v>9.3152468035446407</v>
      </c>
      <c r="M15" s="7"/>
    </row>
    <row r="16" spans="1:13" x14ac:dyDescent="0.25">
      <c r="A16" s="11" t="s">
        <v>113</v>
      </c>
      <c r="B16" s="7">
        <v>321000</v>
      </c>
      <c r="C16" s="7">
        <v>129000</v>
      </c>
      <c r="D16" s="7">
        <v>48000</v>
      </c>
      <c r="E16" s="7">
        <v>29000</v>
      </c>
      <c r="F16" s="7">
        <v>80000</v>
      </c>
      <c r="G16" s="7">
        <v>35000</v>
      </c>
      <c r="H16" s="8">
        <v>40.160635063057697</v>
      </c>
      <c r="I16" s="8">
        <v>14.901114101988901</v>
      </c>
      <c r="J16" s="8">
        <v>9.0408628682518302</v>
      </c>
      <c r="K16" s="8">
        <v>25.0591944569064</v>
      </c>
      <c r="L16" s="8">
        <v>10.838193509795101</v>
      </c>
      <c r="M16" s="7"/>
    </row>
    <row r="17" spans="1:13" x14ac:dyDescent="0.25">
      <c r="A17" s="11" t="s">
        <v>114</v>
      </c>
      <c r="B17" s="7">
        <v>334000</v>
      </c>
      <c r="C17" s="7">
        <v>139000</v>
      </c>
      <c r="D17" s="7">
        <v>50000</v>
      </c>
      <c r="E17" s="7">
        <v>30000</v>
      </c>
      <c r="F17" s="7">
        <v>80000</v>
      </c>
      <c r="G17" s="7">
        <v>34000</v>
      </c>
      <c r="H17" s="8">
        <v>41.535015079410201</v>
      </c>
      <c r="I17" s="8">
        <v>15.0635371774099</v>
      </c>
      <c r="J17" s="8">
        <v>9.0614227655668298</v>
      </c>
      <c r="K17" s="8">
        <v>24.012351040284599</v>
      </c>
      <c r="L17" s="8">
        <v>10.327673937328401</v>
      </c>
      <c r="M17" s="7"/>
    </row>
    <row r="18" spans="1:13" x14ac:dyDescent="0.25">
      <c r="A18" s="11" t="s">
        <v>118</v>
      </c>
      <c r="B18" s="7">
        <v>9000</v>
      </c>
      <c r="C18" s="7">
        <v>1000</v>
      </c>
      <c r="D18" s="7">
        <v>-3000</v>
      </c>
      <c r="E18" s="7">
        <v>2000</v>
      </c>
      <c r="F18" s="7">
        <v>6000</v>
      </c>
      <c r="G18" s="7">
        <v>3000</v>
      </c>
      <c r="H18" s="8">
        <v>-0.85712792045149699</v>
      </c>
      <c r="I18" s="8">
        <v>-1.3027539557995</v>
      </c>
      <c r="J18" s="8">
        <v>0.297916625364261</v>
      </c>
      <c r="K18" s="8">
        <v>1.2433425408301999</v>
      </c>
      <c r="L18" s="8">
        <v>0.61862271005637104</v>
      </c>
      <c r="M18" s="7" t="s">
        <v>117</v>
      </c>
    </row>
    <row r="19" spans="1:13" x14ac:dyDescent="0.25">
      <c r="A19" s="7"/>
      <c r="B19" s="7"/>
      <c r="C19" s="7"/>
      <c r="D19" s="7"/>
      <c r="E19" s="7"/>
      <c r="F19" s="7"/>
      <c r="G19" s="7"/>
      <c r="H19" s="8"/>
      <c r="I19" s="8"/>
      <c r="J19" s="8"/>
      <c r="K19" s="8"/>
      <c r="L19" s="8"/>
      <c r="M19" s="7"/>
    </row>
    <row r="20" spans="1:13" ht="30" customHeight="1" x14ac:dyDescent="0.3">
      <c r="A20" s="3" t="s">
        <v>173</v>
      </c>
    </row>
    <row r="21" spans="1:13" ht="62.4" x14ac:dyDescent="0.3">
      <c r="A21" s="5" t="s">
        <v>76</v>
      </c>
      <c r="B21" s="6" t="s">
        <v>186</v>
      </c>
      <c r="C21" s="6" t="s">
        <v>187</v>
      </c>
      <c r="D21" s="6" t="s">
        <v>188</v>
      </c>
      <c r="E21" s="6" t="s">
        <v>189</v>
      </c>
      <c r="F21" s="6" t="s">
        <v>190</v>
      </c>
      <c r="G21" s="6" t="s">
        <v>191</v>
      </c>
      <c r="H21" s="6" t="s">
        <v>192</v>
      </c>
      <c r="I21" s="6" t="s">
        <v>193</v>
      </c>
      <c r="J21" s="6" t="s">
        <v>194</v>
      </c>
      <c r="K21" s="6" t="s">
        <v>195</v>
      </c>
      <c r="L21" s="6" t="s">
        <v>196</v>
      </c>
      <c r="M21" s="6" t="s">
        <v>104</v>
      </c>
    </row>
    <row r="22" spans="1:13" x14ac:dyDescent="0.25">
      <c r="A22" s="11" t="s">
        <v>105</v>
      </c>
      <c r="B22" s="7">
        <v>142000</v>
      </c>
      <c r="C22" s="7">
        <v>62000</v>
      </c>
      <c r="D22" s="7">
        <v>12000</v>
      </c>
      <c r="E22" s="7">
        <v>11000</v>
      </c>
      <c r="F22" s="7">
        <v>41000</v>
      </c>
      <c r="G22" s="7">
        <v>17000</v>
      </c>
      <c r="H22" s="8">
        <v>43.227137773472897</v>
      </c>
      <c r="I22" s="8">
        <v>8.5749580622293404</v>
      </c>
      <c r="J22" s="8">
        <v>7.8070932738132797</v>
      </c>
      <c r="K22" s="8">
        <v>28.777382381223099</v>
      </c>
      <c r="L22" s="8">
        <v>11.6134285092614</v>
      </c>
      <c r="M22" s="7"/>
    </row>
    <row r="23" spans="1:13" x14ac:dyDescent="0.25">
      <c r="A23" s="11" t="s">
        <v>106</v>
      </c>
      <c r="B23" s="7">
        <v>132000</v>
      </c>
      <c r="C23" s="7">
        <v>60000</v>
      </c>
      <c r="D23" s="7">
        <v>9000</v>
      </c>
      <c r="E23" s="7">
        <v>12000</v>
      </c>
      <c r="F23" s="7">
        <v>37000</v>
      </c>
      <c r="G23" s="7">
        <v>13000</v>
      </c>
      <c r="H23" s="8">
        <v>45.876054116362297</v>
      </c>
      <c r="I23" s="8">
        <v>6.98977734635685</v>
      </c>
      <c r="J23" s="8">
        <v>8.8560941576169405</v>
      </c>
      <c r="K23" s="8">
        <v>28.3489049323545</v>
      </c>
      <c r="L23" s="8">
        <v>9.9291694473093504</v>
      </c>
      <c r="M23" s="7"/>
    </row>
    <row r="24" spans="1:13" x14ac:dyDescent="0.25">
      <c r="A24" s="11" t="s">
        <v>108</v>
      </c>
      <c r="B24" s="7">
        <v>132000</v>
      </c>
      <c r="C24" s="7">
        <v>59000</v>
      </c>
      <c r="D24" s="7">
        <v>9000</v>
      </c>
      <c r="E24" s="7">
        <v>12000</v>
      </c>
      <c r="F24" s="7">
        <v>38000</v>
      </c>
      <c r="G24" s="7">
        <v>13000</v>
      </c>
      <c r="H24" s="8">
        <v>44.611088830201801</v>
      </c>
      <c r="I24" s="8">
        <v>7.0964275714901897</v>
      </c>
      <c r="J24" s="8">
        <v>9.3514237501040505</v>
      </c>
      <c r="K24" s="8">
        <v>28.798117305203899</v>
      </c>
      <c r="L24" s="8">
        <v>10.1429425430001</v>
      </c>
      <c r="M24" s="7"/>
    </row>
    <row r="25" spans="1:13" x14ac:dyDescent="0.25">
      <c r="A25" s="11" t="s">
        <v>109</v>
      </c>
      <c r="B25" s="7">
        <v>136000</v>
      </c>
      <c r="C25" s="7">
        <v>59000</v>
      </c>
      <c r="D25" s="7">
        <v>11000</v>
      </c>
      <c r="E25" s="7">
        <v>11000</v>
      </c>
      <c r="F25" s="7">
        <v>37000</v>
      </c>
      <c r="G25" s="7">
        <v>17000</v>
      </c>
      <c r="H25" s="8">
        <v>43.675410632643</v>
      </c>
      <c r="I25" s="8">
        <v>8.2074992453635893</v>
      </c>
      <c r="J25" s="8">
        <v>8.3841946004844399</v>
      </c>
      <c r="K25" s="8">
        <v>26.887879434869401</v>
      </c>
      <c r="L25" s="8">
        <v>12.8450160866396</v>
      </c>
      <c r="M25" s="7"/>
    </row>
    <row r="26" spans="1:13" x14ac:dyDescent="0.25">
      <c r="A26" s="11" t="s">
        <v>110</v>
      </c>
      <c r="B26" s="7">
        <v>136000</v>
      </c>
      <c r="C26" s="7">
        <v>66000</v>
      </c>
      <c r="D26" s="7">
        <v>10000</v>
      </c>
      <c r="E26" s="7">
        <v>11000</v>
      </c>
      <c r="F26" s="7">
        <v>36000</v>
      </c>
      <c r="G26" s="7">
        <v>13000</v>
      </c>
      <c r="H26" s="8">
        <v>48.586317201527201</v>
      </c>
      <c r="I26" s="8">
        <v>7.23056738947772</v>
      </c>
      <c r="J26" s="8">
        <v>8.1224110736028994</v>
      </c>
      <c r="K26" s="8">
        <v>26.407417780857099</v>
      </c>
      <c r="L26" s="8">
        <v>9.6532865545351392</v>
      </c>
      <c r="M26" s="7"/>
    </row>
    <row r="27" spans="1:13" x14ac:dyDescent="0.25">
      <c r="A27" s="11" t="s">
        <v>111</v>
      </c>
      <c r="B27" s="7">
        <v>128000</v>
      </c>
      <c r="C27" s="7">
        <v>62000</v>
      </c>
      <c r="D27" s="9">
        <v>7000</v>
      </c>
      <c r="E27" s="7">
        <v>15000</v>
      </c>
      <c r="F27" s="7">
        <v>35000</v>
      </c>
      <c r="G27" s="7">
        <v>8000</v>
      </c>
      <c r="H27" s="8">
        <v>48.771727078225297</v>
      </c>
      <c r="I27" s="10">
        <v>5.8430809114050604</v>
      </c>
      <c r="J27" s="8">
        <v>11.842331297924501</v>
      </c>
      <c r="K27" s="8">
        <v>27.350741024159401</v>
      </c>
      <c r="L27" s="8">
        <v>6.1921196882857297</v>
      </c>
      <c r="M27" s="7" t="s">
        <v>197</v>
      </c>
    </row>
    <row r="28" spans="1:13" x14ac:dyDescent="0.25">
      <c r="A28" s="11" t="s">
        <v>112</v>
      </c>
      <c r="B28" s="7">
        <v>132000</v>
      </c>
      <c r="C28" s="7">
        <v>61000</v>
      </c>
      <c r="D28" s="9">
        <v>8000</v>
      </c>
      <c r="E28" s="7">
        <v>14000</v>
      </c>
      <c r="F28" s="7">
        <v>39000</v>
      </c>
      <c r="G28" s="7">
        <v>10000</v>
      </c>
      <c r="H28" s="8">
        <v>45.9863277561657</v>
      </c>
      <c r="I28" s="10">
        <v>6.0286286210673401</v>
      </c>
      <c r="J28" s="8">
        <v>10.7776560788609</v>
      </c>
      <c r="K28" s="8">
        <v>29.5977640971409</v>
      </c>
      <c r="L28" s="8">
        <v>7.60962344676512</v>
      </c>
      <c r="M28" s="7" t="s">
        <v>197</v>
      </c>
    </row>
    <row r="29" spans="1:13" x14ac:dyDescent="0.25">
      <c r="A29" s="11" t="s">
        <v>113</v>
      </c>
      <c r="B29" s="7">
        <v>138000</v>
      </c>
      <c r="C29" s="7">
        <v>66000</v>
      </c>
      <c r="D29" s="9">
        <v>7000</v>
      </c>
      <c r="E29" s="7">
        <v>13000</v>
      </c>
      <c r="F29" s="7">
        <v>35000</v>
      </c>
      <c r="G29" s="7">
        <v>17000</v>
      </c>
      <c r="H29" s="8">
        <v>47.4027427729593</v>
      </c>
      <c r="I29" s="10">
        <v>5.2927285463592204</v>
      </c>
      <c r="J29" s="8">
        <v>9.5058242401045696</v>
      </c>
      <c r="K29" s="8">
        <v>25.5111104691889</v>
      </c>
      <c r="L29" s="8">
        <v>12.287593971387899</v>
      </c>
      <c r="M29" s="7" t="s">
        <v>197</v>
      </c>
    </row>
    <row r="30" spans="1:13" x14ac:dyDescent="0.25">
      <c r="A30" s="11" t="s">
        <v>114</v>
      </c>
      <c r="B30" s="7">
        <v>145000</v>
      </c>
      <c r="C30" s="7">
        <v>71000</v>
      </c>
      <c r="D30" s="9">
        <v>5000</v>
      </c>
      <c r="E30" s="7">
        <v>13000</v>
      </c>
      <c r="F30" s="7">
        <v>37000</v>
      </c>
      <c r="G30" s="7">
        <v>20000</v>
      </c>
      <c r="H30" s="8">
        <v>49.002696159348503</v>
      </c>
      <c r="I30" s="10">
        <v>3.1177781446021799</v>
      </c>
      <c r="J30" s="8">
        <v>9.0899086607241095</v>
      </c>
      <c r="K30" s="8">
        <v>25.375536480686701</v>
      </c>
      <c r="L30" s="8">
        <v>13.414080554638501</v>
      </c>
      <c r="M30" s="7" t="s">
        <v>197</v>
      </c>
    </row>
    <row r="31" spans="1:13" x14ac:dyDescent="0.25">
      <c r="A31" s="11" t="s">
        <v>118</v>
      </c>
      <c r="B31" s="7">
        <v>10000</v>
      </c>
      <c r="C31" s="7">
        <v>5000</v>
      </c>
      <c r="D31" s="9">
        <v>-5000</v>
      </c>
      <c r="E31" s="7">
        <v>2000</v>
      </c>
      <c r="F31" s="7">
        <v>1000</v>
      </c>
      <c r="G31" s="7">
        <v>6000</v>
      </c>
      <c r="H31" s="8">
        <v>0.41637895782130102</v>
      </c>
      <c r="I31" s="10">
        <v>-4.1127892448755397</v>
      </c>
      <c r="J31" s="8">
        <v>0.96749758712121003</v>
      </c>
      <c r="K31" s="8">
        <v>-1.0318813001703999</v>
      </c>
      <c r="L31" s="8">
        <v>3.7607940001033602</v>
      </c>
      <c r="M31" s="7" t="s">
        <v>197</v>
      </c>
    </row>
    <row r="32" spans="1:13" x14ac:dyDescent="0.25">
      <c r="A32" s="7"/>
      <c r="B32" s="7"/>
      <c r="C32" s="7"/>
      <c r="D32" s="7"/>
      <c r="E32" s="7"/>
      <c r="F32" s="7"/>
      <c r="G32" s="7"/>
      <c r="H32" s="8"/>
      <c r="I32" s="8"/>
      <c r="J32" s="8"/>
      <c r="K32" s="8"/>
      <c r="L32" s="8"/>
      <c r="M32" s="7"/>
    </row>
    <row r="33" spans="1:13" ht="30" customHeight="1" x14ac:dyDescent="0.3">
      <c r="A33" s="3" t="s">
        <v>174</v>
      </c>
    </row>
    <row r="34" spans="1:13" ht="62.4" x14ac:dyDescent="0.3">
      <c r="A34" s="5" t="s">
        <v>76</v>
      </c>
      <c r="B34" s="6" t="s">
        <v>198</v>
      </c>
      <c r="C34" s="6" t="s">
        <v>199</v>
      </c>
      <c r="D34" s="6" t="s">
        <v>200</v>
      </c>
      <c r="E34" s="6" t="s">
        <v>201</v>
      </c>
      <c r="F34" s="6" t="s">
        <v>202</v>
      </c>
      <c r="G34" s="6" t="s">
        <v>203</v>
      </c>
      <c r="H34" s="6" t="s">
        <v>204</v>
      </c>
      <c r="I34" s="6" t="s">
        <v>205</v>
      </c>
      <c r="J34" s="6" t="s">
        <v>206</v>
      </c>
      <c r="K34" s="6" t="s">
        <v>207</v>
      </c>
      <c r="L34" s="6" t="s">
        <v>208</v>
      </c>
      <c r="M34" s="6" t="s">
        <v>104</v>
      </c>
    </row>
    <row r="35" spans="1:13" x14ac:dyDescent="0.25">
      <c r="A35" s="11" t="s">
        <v>105</v>
      </c>
      <c r="B35" s="7">
        <v>189000</v>
      </c>
      <c r="C35" s="7">
        <v>64000</v>
      </c>
      <c r="D35" s="7">
        <v>52000</v>
      </c>
      <c r="E35" s="7">
        <v>19000</v>
      </c>
      <c r="F35" s="7">
        <v>37000</v>
      </c>
      <c r="G35" s="7">
        <v>17000</v>
      </c>
      <c r="H35" s="8">
        <v>34.167771355851301</v>
      </c>
      <c r="I35" s="8">
        <v>27.399650034466301</v>
      </c>
      <c r="J35" s="8">
        <v>10.0615090938014</v>
      </c>
      <c r="K35" s="8">
        <v>19.443236650935901</v>
      </c>
      <c r="L35" s="8">
        <v>8.9278328649451204</v>
      </c>
      <c r="M35" s="7"/>
    </row>
    <row r="36" spans="1:13" x14ac:dyDescent="0.25">
      <c r="A36" s="11" t="s">
        <v>106</v>
      </c>
      <c r="B36" s="7">
        <v>191000</v>
      </c>
      <c r="C36" s="7">
        <v>69000</v>
      </c>
      <c r="D36" s="7">
        <v>49000</v>
      </c>
      <c r="E36" s="7">
        <v>20000</v>
      </c>
      <c r="F36" s="7">
        <v>39000</v>
      </c>
      <c r="G36" s="7">
        <v>15000</v>
      </c>
      <c r="H36" s="8">
        <v>36.0401015627045</v>
      </c>
      <c r="I36" s="8">
        <v>25.503756249509198</v>
      </c>
      <c r="J36" s="8">
        <v>10.241080543412799</v>
      </c>
      <c r="K36" s="8">
        <v>20.4193387953826</v>
      </c>
      <c r="L36" s="8">
        <v>7.7957228489909198</v>
      </c>
      <c r="M36" s="7"/>
    </row>
    <row r="37" spans="1:13" x14ac:dyDescent="0.25">
      <c r="A37" s="11" t="s">
        <v>108</v>
      </c>
      <c r="B37" s="7">
        <v>190000</v>
      </c>
      <c r="C37" s="7">
        <v>72000</v>
      </c>
      <c r="D37" s="7">
        <v>42000</v>
      </c>
      <c r="E37" s="7">
        <v>19000</v>
      </c>
      <c r="F37" s="7">
        <v>36000</v>
      </c>
      <c r="G37" s="7">
        <v>21000</v>
      </c>
      <c r="H37" s="8">
        <v>37.769689435759098</v>
      </c>
      <c r="I37" s="8">
        <v>22.024461674602801</v>
      </c>
      <c r="J37" s="8">
        <v>10.0443512704901</v>
      </c>
      <c r="K37" s="8">
        <v>19.163752054275001</v>
      </c>
      <c r="L37" s="8">
        <v>10.997745564873</v>
      </c>
      <c r="M37" s="7"/>
    </row>
    <row r="38" spans="1:13" x14ac:dyDescent="0.25">
      <c r="A38" s="11" t="s">
        <v>109</v>
      </c>
      <c r="B38" s="7">
        <v>192000</v>
      </c>
      <c r="C38" s="7">
        <v>71000</v>
      </c>
      <c r="D38" s="7">
        <v>48000</v>
      </c>
      <c r="E38" s="7">
        <v>17000</v>
      </c>
      <c r="F38" s="7">
        <v>39000</v>
      </c>
      <c r="G38" s="7">
        <v>16000</v>
      </c>
      <c r="H38" s="8">
        <v>37.214655868336799</v>
      </c>
      <c r="I38" s="8">
        <v>25.026431603343699</v>
      </c>
      <c r="J38" s="8">
        <v>8.8810187234707403</v>
      </c>
      <c r="K38" s="8">
        <v>20.378635973021499</v>
      </c>
      <c r="L38" s="8">
        <v>8.4992578318273004</v>
      </c>
      <c r="M38" s="7"/>
    </row>
    <row r="39" spans="1:13" x14ac:dyDescent="0.25">
      <c r="A39" s="11" t="s">
        <v>110</v>
      </c>
      <c r="B39" s="7">
        <v>190000</v>
      </c>
      <c r="C39" s="7">
        <v>72000</v>
      </c>
      <c r="D39" s="7">
        <v>43000</v>
      </c>
      <c r="E39" s="7">
        <v>17000</v>
      </c>
      <c r="F39" s="7">
        <v>38000</v>
      </c>
      <c r="G39" s="7">
        <v>18000</v>
      </c>
      <c r="H39" s="8">
        <v>37.9606730612051</v>
      </c>
      <c r="I39" s="8">
        <v>22.902220511387299</v>
      </c>
      <c r="J39" s="8">
        <v>9.2221618742782407</v>
      </c>
      <c r="K39" s="8">
        <v>20.1659978591127</v>
      </c>
      <c r="L39" s="8">
        <v>9.7489466940165901</v>
      </c>
      <c r="M39" s="7"/>
    </row>
    <row r="40" spans="1:13" x14ac:dyDescent="0.25">
      <c r="A40" s="11" t="s">
        <v>111</v>
      </c>
      <c r="B40" s="7">
        <v>189000</v>
      </c>
      <c r="C40" s="7">
        <v>67000</v>
      </c>
      <c r="D40" s="7">
        <v>43000</v>
      </c>
      <c r="E40" s="7">
        <v>19000</v>
      </c>
      <c r="F40" s="7">
        <v>43000</v>
      </c>
      <c r="G40" s="7">
        <v>17000</v>
      </c>
      <c r="H40" s="8">
        <v>35.673053498988502</v>
      </c>
      <c r="I40" s="8">
        <v>22.679080211411598</v>
      </c>
      <c r="J40" s="8">
        <v>9.8100897122218296</v>
      </c>
      <c r="K40" s="8">
        <v>22.774406066961099</v>
      </c>
      <c r="L40" s="8">
        <v>9.0633705104170001</v>
      </c>
      <c r="M40" s="7"/>
    </row>
    <row r="41" spans="1:13" x14ac:dyDescent="0.25">
      <c r="A41" s="11" t="s">
        <v>112</v>
      </c>
      <c r="B41" s="7">
        <v>180000</v>
      </c>
      <c r="C41" s="7">
        <v>61000</v>
      </c>
      <c r="D41" s="7">
        <v>39000</v>
      </c>
      <c r="E41" s="7">
        <v>17000</v>
      </c>
      <c r="F41" s="7">
        <v>43000</v>
      </c>
      <c r="G41" s="7">
        <v>19000</v>
      </c>
      <c r="H41" s="8">
        <v>34.200074642246399</v>
      </c>
      <c r="I41" s="8">
        <v>21.992725166134701</v>
      </c>
      <c r="J41" s="8">
        <v>9.3074425004038499</v>
      </c>
      <c r="K41" s="8">
        <v>23.926739192192599</v>
      </c>
      <c r="L41" s="8">
        <v>10.5730184990224</v>
      </c>
      <c r="M41" s="7"/>
    </row>
    <row r="42" spans="1:13" x14ac:dyDescent="0.25">
      <c r="A42" s="11" t="s">
        <v>113</v>
      </c>
      <c r="B42" s="7">
        <v>183000</v>
      </c>
      <c r="C42" s="7">
        <v>63000</v>
      </c>
      <c r="D42" s="7">
        <v>41000</v>
      </c>
      <c r="E42" s="7">
        <v>16000</v>
      </c>
      <c r="F42" s="7">
        <v>45000</v>
      </c>
      <c r="G42" s="7">
        <v>18000</v>
      </c>
      <c r="H42" s="8">
        <v>34.665731522221598</v>
      </c>
      <c r="I42" s="8">
        <v>22.191416031517299</v>
      </c>
      <c r="J42" s="8">
        <v>8.6880763603885995</v>
      </c>
      <c r="K42" s="8">
        <v>24.716306033325498</v>
      </c>
      <c r="L42" s="8">
        <v>9.7384700525470809</v>
      </c>
      <c r="M42" s="7"/>
    </row>
    <row r="43" spans="1:13" x14ac:dyDescent="0.25">
      <c r="A43" s="11" t="s">
        <v>114</v>
      </c>
      <c r="B43" s="7">
        <v>189000</v>
      </c>
      <c r="C43" s="7">
        <v>67000</v>
      </c>
      <c r="D43" s="7">
        <v>46000</v>
      </c>
      <c r="E43" s="7">
        <v>17000</v>
      </c>
      <c r="F43" s="7">
        <v>43000</v>
      </c>
      <c r="G43" s="7">
        <v>15000</v>
      </c>
      <c r="H43" s="8">
        <v>35.775329298116198</v>
      </c>
      <c r="I43" s="8">
        <v>24.277082548658701</v>
      </c>
      <c r="J43" s="8">
        <v>9.03945211583655</v>
      </c>
      <c r="K43" s="8">
        <v>22.960951052215599</v>
      </c>
      <c r="L43" s="8">
        <v>7.9471849851729601</v>
      </c>
      <c r="M43" s="7"/>
    </row>
    <row r="44" spans="1:13" x14ac:dyDescent="0.25">
      <c r="A44" s="11" t="s">
        <v>118</v>
      </c>
      <c r="B44" s="7">
        <v>-1000</v>
      </c>
      <c r="C44" s="7">
        <v>-5000</v>
      </c>
      <c r="D44" s="7">
        <v>2000</v>
      </c>
      <c r="E44" s="7">
        <v>0</v>
      </c>
      <c r="F44" s="7">
        <v>5000</v>
      </c>
      <c r="G44" s="7">
        <v>-4000</v>
      </c>
      <c r="H44" s="8">
        <v>-2.1853437630889001</v>
      </c>
      <c r="I44" s="8">
        <v>1.3748620372714</v>
      </c>
      <c r="J44" s="8">
        <v>-0.18270975844169099</v>
      </c>
      <c r="K44" s="8">
        <v>2.7949531931028999</v>
      </c>
      <c r="L44" s="8">
        <v>-1.80176170884363</v>
      </c>
      <c r="M44" s="7" t="s">
        <v>117</v>
      </c>
    </row>
    <row r="45" spans="1:13" x14ac:dyDescent="0.25">
      <c r="A45" s="7"/>
      <c r="B45" s="7"/>
      <c r="C45" s="7"/>
      <c r="D45" s="7"/>
      <c r="E45" s="7"/>
      <c r="F45" s="7"/>
      <c r="G45" s="7"/>
      <c r="H45" s="8"/>
      <c r="I45" s="8"/>
      <c r="J45" s="8"/>
      <c r="K45" s="8"/>
      <c r="L45" s="8"/>
      <c r="M45" s="7"/>
    </row>
  </sheetData>
  <pageMargins left="0.7" right="0.7" top="0.75" bottom="0.75" header="0.3" footer="0.3"/>
  <pageSetup paperSize="9" orientation="portrait" horizontalDpi="300" verticalDpi="300"/>
  <tableParts count="3">
    <tablePart r:id="rId1"/>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46"/>
  <sheetViews>
    <sheetView workbookViewId="0"/>
  </sheetViews>
  <sheetFormatPr defaultColWidth="10.90625" defaultRowHeight="15" x14ac:dyDescent="0.25"/>
  <cols>
    <col min="1" max="1" width="21.7265625" customWidth="1"/>
    <col min="2" max="10" width="12.7265625" customWidth="1"/>
    <col min="11" max="11" width="70.7265625" customWidth="1"/>
  </cols>
  <sheetData>
    <row r="1" spans="1:11" ht="19.2" x14ac:dyDescent="0.35">
      <c r="A1" s="2" t="s">
        <v>209</v>
      </c>
    </row>
    <row r="2" spans="1:11" x14ac:dyDescent="0.25">
      <c r="A2" t="s">
        <v>123</v>
      </c>
    </row>
    <row r="3" spans="1:11" ht="30" customHeight="1" x14ac:dyDescent="0.3">
      <c r="A3" s="3" t="s">
        <v>69</v>
      </c>
    </row>
    <row r="4" spans="1:11" x14ac:dyDescent="0.25">
      <c r="A4" t="s">
        <v>72</v>
      </c>
    </row>
    <row r="5" spans="1:11" x14ac:dyDescent="0.25">
      <c r="A5" t="s">
        <v>73</v>
      </c>
    </row>
    <row r="6" spans="1:11" x14ac:dyDescent="0.25">
      <c r="A6" t="s">
        <v>210</v>
      </c>
    </row>
    <row r="7" spans="1:11" x14ac:dyDescent="0.25">
      <c r="A7" t="s">
        <v>211</v>
      </c>
    </row>
    <row r="8" spans="1:11" ht="30" customHeight="1" x14ac:dyDescent="0.3">
      <c r="A8" s="3" t="s">
        <v>212</v>
      </c>
    </row>
    <row r="9" spans="1:11" ht="62.4" x14ac:dyDescent="0.3">
      <c r="A9" s="5" t="s">
        <v>76</v>
      </c>
      <c r="B9" s="6" t="s">
        <v>175</v>
      </c>
      <c r="C9" s="6" t="s">
        <v>215</v>
      </c>
      <c r="D9" s="6" t="s">
        <v>216</v>
      </c>
      <c r="E9" s="6" t="s">
        <v>217</v>
      </c>
      <c r="F9" s="6" t="s">
        <v>218</v>
      </c>
      <c r="G9" s="6" t="s">
        <v>219</v>
      </c>
      <c r="H9" s="6" t="s">
        <v>220</v>
      </c>
      <c r="I9" s="6" t="s">
        <v>221</v>
      </c>
      <c r="J9" s="6" t="s">
        <v>222</v>
      </c>
      <c r="K9" s="6" t="s">
        <v>104</v>
      </c>
    </row>
    <row r="10" spans="1:11" x14ac:dyDescent="0.25">
      <c r="A10" s="11" t="s">
        <v>105</v>
      </c>
      <c r="B10" s="7">
        <v>331000</v>
      </c>
      <c r="C10" s="7">
        <v>281000</v>
      </c>
      <c r="D10" s="7">
        <v>50000</v>
      </c>
      <c r="E10" s="7">
        <v>20000</v>
      </c>
      <c r="F10" s="7">
        <v>11000</v>
      </c>
      <c r="G10" s="7">
        <v>20000</v>
      </c>
      <c r="H10" s="8">
        <v>38.865002587682604</v>
      </c>
      <c r="I10" s="8">
        <v>20.980134559496801</v>
      </c>
      <c r="J10" s="8">
        <v>40.1548628528206</v>
      </c>
      <c r="K10" s="7"/>
    </row>
    <row r="11" spans="1:11" x14ac:dyDescent="0.25">
      <c r="A11" s="11" t="s">
        <v>106</v>
      </c>
      <c r="B11" s="7">
        <v>323000</v>
      </c>
      <c r="C11" s="7">
        <v>276000</v>
      </c>
      <c r="D11" s="7">
        <v>46000</v>
      </c>
      <c r="E11" s="7">
        <v>20000</v>
      </c>
      <c r="F11" s="7">
        <v>10000</v>
      </c>
      <c r="G11" s="7">
        <v>16000</v>
      </c>
      <c r="H11" s="8">
        <v>44.082757432883398</v>
      </c>
      <c r="I11" s="8">
        <v>21.010140153717</v>
      </c>
      <c r="J11" s="8">
        <v>34.907102413399599</v>
      </c>
      <c r="K11" s="7"/>
    </row>
    <row r="12" spans="1:11" x14ac:dyDescent="0.25">
      <c r="A12" s="11" t="s">
        <v>108</v>
      </c>
      <c r="B12" s="7">
        <v>322000</v>
      </c>
      <c r="C12" s="7">
        <v>274000</v>
      </c>
      <c r="D12" s="7">
        <v>48000</v>
      </c>
      <c r="E12" s="7">
        <v>22000</v>
      </c>
      <c r="F12" s="7">
        <v>10000</v>
      </c>
      <c r="G12" s="7">
        <v>17000</v>
      </c>
      <c r="H12" s="8">
        <v>44.795089590179202</v>
      </c>
      <c r="I12" s="8">
        <v>19.680906028478699</v>
      </c>
      <c r="J12" s="8">
        <v>35.524004381342102</v>
      </c>
      <c r="K12" s="7"/>
    </row>
    <row r="13" spans="1:11" x14ac:dyDescent="0.25">
      <c r="A13" s="11" t="s">
        <v>109</v>
      </c>
      <c r="B13" s="7">
        <v>328000</v>
      </c>
      <c r="C13" s="7">
        <v>274000</v>
      </c>
      <c r="D13" s="7">
        <v>53000</v>
      </c>
      <c r="E13" s="7">
        <v>25000</v>
      </c>
      <c r="F13" s="7">
        <v>11000</v>
      </c>
      <c r="G13" s="7">
        <v>18000</v>
      </c>
      <c r="H13" s="8">
        <v>45.9643017512348</v>
      </c>
      <c r="I13" s="8">
        <v>19.832360425086101</v>
      </c>
      <c r="J13" s="8">
        <v>34.203337823679099</v>
      </c>
      <c r="K13" s="7"/>
    </row>
    <row r="14" spans="1:11" x14ac:dyDescent="0.25">
      <c r="A14" s="11" t="s">
        <v>110</v>
      </c>
      <c r="B14" s="7">
        <v>325000</v>
      </c>
      <c r="C14" s="7">
        <v>273000</v>
      </c>
      <c r="D14" s="7">
        <v>53000</v>
      </c>
      <c r="E14" s="7">
        <v>29000</v>
      </c>
      <c r="F14" s="7">
        <v>13000</v>
      </c>
      <c r="G14" s="7">
        <v>11000</v>
      </c>
      <c r="H14" s="8">
        <v>54.717445648057002</v>
      </c>
      <c r="I14" s="8">
        <v>23.8637224452693</v>
      </c>
      <c r="J14" s="8">
        <v>21.418831906673699</v>
      </c>
      <c r="K14" s="7"/>
    </row>
    <row r="15" spans="1:11" x14ac:dyDescent="0.25">
      <c r="A15" s="11" t="s">
        <v>111</v>
      </c>
      <c r="B15" s="7">
        <v>317000</v>
      </c>
      <c r="C15" s="7">
        <v>267000</v>
      </c>
      <c r="D15" s="7">
        <v>50000</v>
      </c>
      <c r="E15" s="7">
        <v>26000</v>
      </c>
      <c r="F15" s="9">
        <v>10000</v>
      </c>
      <c r="G15" s="7">
        <v>14000</v>
      </c>
      <c r="H15" s="8">
        <v>52.2607908240266</v>
      </c>
      <c r="I15" s="10">
        <v>20.3420867290472</v>
      </c>
      <c r="J15" s="8">
        <v>27.3971224469262</v>
      </c>
      <c r="K15" s="7" t="s">
        <v>223</v>
      </c>
    </row>
    <row r="16" spans="1:11" x14ac:dyDescent="0.25">
      <c r="A16" s="11" t="s">
        <v>112</v>
      </c>
      <c r="B16" s="7">
        <v>312000</v>
      </c>
      <c r="C16" s="7">
        <v>262000</v>
      </c>
      <c r="D16" s="7">
        <v>49000</v>
      </c>
      <c r="E16" s="7">
        <v>25000</v>
      </c>
      <c r="F16" s="9">
        <v>9000</v>
      </c>
      <c r="G16" s="7">
        <v>15000</v>
      </c>
      <c r="H16" s="8">
        <v>50.506111728457398</v>
      </c>
      <c r="I16" s="10">
        <v>18.284675219719201</v>
      </c>
      <c r="J16" s="8">
        <v>31.209213051823401</v>
      </c>
      <c r="K16" s="7" t="s">
        <v>223</v>
      </c>
    </row>
    <row r="17" spans="1:11" x14ac:dyDescent="0.25">
      <c r="A17" s="11" t="s">
        <v>113</v>
      </c>
      <c r="B17" s="7">
        <v>321000</v>
      </c>
      <c r="C17" s="7">
        <v>268000</v>
      </c>
      <c r="D17" s="7">
        <v>53000</v>
      </c>
      <c r="E17" s="7">
        <v>24000</v>
      </c>
      <c r="F17" s="9">
        <v>9000</v>
      </c>
      <c r="G17" s="7">
        <v>20000</v>
      </c>
      <c r="H17" s="8">
        <v>45.890579230841901</v>
      </c>
      <c r="I17" s="10">
        <v>16.932816781630901</v>
      </c>
      <c r="J17" s="8">
        <v>37.176603987527201</v>
      </c>
      <c r="K17" s="7" t="s">
        <v>223</v>
      </c>
    </row>
    <row r="18" spans="1:11" x14ac:dyDescent="0.25">
      <c r="A18" s="11" t="s">
        <v>114</v>
      </c>
      <c r="B18" s="7">
        <v>334000</v>
      </c>
      <c r="C18" s="7">
        <v>287000</v>
      </c>
      <c r="D18" s="7">
        <v>47000</v>
      </c>
      <c r="E18" s="7">
        <v>25000</v>
      </c>
      <c r="F18" s="9">
        <v>6000</v>
      </c>
      <c r="G18" s="7">
        <v>16000</v>
      </c>
      <c r="H18" s="8">
        <v>53.64151952916</v>
      </c>
      <c r="I18" s="10">
        <v>11.912252541466</v>
      </c>
      <c r="J18" s="8">
        <v>34.446227929373997</v>
      </c>
      <c r="K18" s="7" t="s">
        <v>223</v>
      </c>
    </row>
    <row r="19" spans="1:11" x14ac:dyDescent="0.25">
      <c r="A19" s="11" t="s">
        <v>118</v>
      </c>
      <c r="B19" s="7">
        <v>9000</v>
      </c>
      <c r="C19" s="7">
        <v>15000</v>
      </c>
      <c r="D19" s="7">
        <v>-6000</v>
      </c>
      <c r="E19" s="7">
        <v>-4000</v>
      </c>
      <c r="F19" s="9">
        <v>-7000</v>
      </c>
      <c r="G19" s="7">
        <v>5000</v>
      </c>
      <c r="H19" s="8">
        <v>-1.075926118897</v>
      </c>
      <c r="I19" s="10">
        <v>-11.9514699038033</v>
      </c>
      <c r="J19" s="8">
        <v>13.0273960227003</v>
      </c>
      <c r="K19" s="7" t="s">
        <v>223</v>
      </c>
    </row>
    <row r="20" spans="1:11" x14ac:dyDescent="0.25">
      <c r="A20" s="7"/>
      <c r="B20" s="7"/>
      <c r="C20" s="7"/>
      <c r="D20" s="7"/>
      <c r="E20" s="7"/>
      <c r="F20" s="7"/>
      <c r="G20" s="7"/>
      <c r="H20" s="8"/>
      <c r="I20" s="8"/>
      <c r="J20" s="8"/>
      <c r="K20" s="7"/>
    </row>
    <row r="21" spans="1:11" ht="30" customHeight="1" x14ac:dyDescent="0.3">
      <c r="A21" s="3" t="s">
        <v>213</v>
      </c>
    </row>
    <row r="22" spans="1:11" ht="62.4" x14ac:dyDescent="0.3">
      <c r="A22" s="5" t="s">
        <v>76</v>
      </c>
      <c r="B22" s="6" t="s">
        <v>186</v>
      </c>
      <c r="C22" s="6" t="s">
        <v>224</v>
      </c>
      <c r="D22" s="6" t="s">
        <v>225</v>
      </c>
      <c r="E22" s="6" t="s">
        <v>217</v>
      </c>
      <c r="F22" s="6" t="s">
        <v>218</v>
      </c>
      <c r="G22" s="6" t="s">
        <v>219</v>
      </c>
      <c r="H22" s="6" t="s">
        <v>220</v>
      </c>
      <c r="I22" s="6" t="s">
        <v>221</v>
      </c>
      <c r="J22" s="6" t="s">
        <v>222</v>
      </c>
      <c r="K22" s="6" t="s">
        <v>104</v>
      </c>
    </row>
    <row r="23" spans="1:11" x14ac:dyDescent="0.25">
      <c r="A23" s="11" t="s">
        <v>105</v>
      </c>
      <c r="B23" s="7">
        <v>142000</v>
      </c>
      <c r="C23" s="7">
        <v>118000</v>
      </c>
      <c r="D23" s="7">
        <v>24000</v>
      </c>
      <c r="E23" s="7">
        <v>11000</v>
      </c>
      <c r="F23" s="9">
        <v>2000</v>
      </c>
      <c r="G23" s="7">
        <v>11000</v>
      </c>
      <c r="H23" s="8">
        <v>45.744898376477302</v>
      </c>
      <c r="I23" s="10">
        <v>7.6105181368339299</v>
      </c>
      <c r="J23" s="8">
        <v>46.644583486688802</v>
      </c>
      <c r="K23" s="7" t="s">
        <v>226</v>
      </c>
    </row>
    <row r="24" spans="1:11" x14ac:dyDescent="0.25">
      <c r="A24" s="11" t="s">
        <v>106</v>
      </c>
      <c r="B24" s="7">
        <v>132000</v>
      </c>
      <c r="C24" s="7">
        <v>110000</v>
      </c>
      <c r="D24" s="7">
        <v>22000</v>
      </c>
      <c r="E24" s="7">
        <v>12000</v>
      </c>
      <c r="F24" s="9">
        <v>1000</v>
      </c>
      <c r="G24" s="7">
        <v>8000</v>
      </c>
      <c r="H24" s="8">
        <v>55.761374187557998</v>
      </c>
      <c r="I24" s="10">
        <v>5.8356545961002801</v>
      </c>
      <c r="J24" s="8">
        <v>38.402971216341697</v>
      </c>
      <c r="K24" s="7" t="s">
        <v>226</v>
      </c>
    </row>
    <row r="25" spans="1:11" x14ac:dyDescent="0.25">
      <c r="A25" s="11" t="s">
        <v>108</v>
      </c>
      <c r="B25" s="7">
        <v>132000</v>
      </c>
      <c r="C25" s="7">
        <v>112000</v>
      </c>
      <c r="D25" s="7">
        <v>20000</v>
      </c>
      <c r="E25" s="7">
        <v>12000</v>
      </c>
      <c r="F25" s="9">
        <v>3000</v>
      </c>
      <c r="G25" s="9">
        <v>6000</v>
      </c>
      <c r="H25" s="8">
        <v>57.799712315857299</v>
      </c>
      <c r="I25" s="10">
        <v>12.529140419621999</v>
      </c>
      <c r="J25" s="10">
        <v>29.671147264520599</v>
      </c>
      <c r="K25" s="7" t="s">
        <v>227</v>
      </c>
    </row>
    <row r="26" spans="1:11" x14ac:dyDescent="0.25">
      <c r="A26" s="11" t="s">
        <v>109</v>
      </c>
      <c r="B26" s="7">
        <v>136000</v>
      </c>
      <c r="C26" s="7">
        <v>113000</v>
      </c>
      <c r="D26" s="7">
        <v>22000</v>
      </c>
      <c r="E26" s="7">
        <v>14000</v>
      </c>
      <c r="F26" s="9">
        <v>2000</v>
      </c>
      <c r="G26" s="9">
        <v>6000</v>
      </c>
      <c r="H26" s="8">
        <v>61.832775919732399</v>
      </c>
      <c r="I26" s="10">
        <v>9.5161649944258606</v>
      </c>
      <c r="J26" s="10">
        <v>28.651059085841698</v>
      </c>
      <c r="K26" s="7" t="s">
        <v>227</v>
      </c>
    </row>
    <row r="27" spans="1:11" x14ac:dyDescent="0.25">
      <c r="A27" s="11" t="s">
        <v>110</v>
      </c>
      <c r="B27" s="7">
        <v>136000</v>
      </c>
      <c r="C27" s="7">
        <v>114000</v>
      </c>
      <c r="D27" s="7">
        <v>21000</v>
      </c>
      <c r="E27" s="7">
        <v>15000</v>
      </c>
      <c r="F27" s="9">
        <v>2000</v>
      </c>
      <c r="G27" s="9">
        <v>4000</v>
      </c>
      <c r="H27" s="8">
        <v>70.064084440674804</v>
      </c>
      <c r="I27" s="10">
        <v>10.1404203185374</v>
      </c>
      <c r="J27" s="10">
        <v>19.795495240787901</v>
      </c>
      <c r="K27" s="7" t="s">
        <v>227</v>
      </c>
    </row>
    <row r="28" spans="1:11" x14ac:dyDescent="0.25">
      <c r="A28" s="11" t="s">
        <v>111</v>
      </c>
      <c r="B28" s="7">
        <v>128000</v>
      </c>
      <c r="C28" s="7">
        <v>109000</v>
      </c>
      <c r="D28" s="7">
        <v>19000</v>
      </c>
      <c r="E28" s="7">
        <v>14000</v>
      </c>
      <c r="F28" s="9">
        <v>2000</v>
      </c>
      <c r="G28" s="9">
        <v>3000</v>
      </c>
      <c r="H28" s="8">
        <v>73.975136134799101</v>
      </c>
      <c r="I28" s="10">
        <v>10.859960957567001</v>
      </c>
      <c r="J28" s="10">
        <v>15.164902907633801</v>
      </c>
      <c r="K28" s="7" t="s">
        <v>227</v>
      </c>
    </row>
    <row r="29" spans="1:11" x14ac:dyDescent="0.25">
      <c r="A29" s="11" t="s">
        <v>112</v>
      </c>
      <c r="B29" s="7">
        <v>132000</v>
      </c>
      <c r="C29" s="7">
        <v>109000</v>
      </c>
      <c r="D29" s="7">
        <v>24000</v>
      </c>
      <c r="E29" s="7">
        <v>15000</v>
      </c>
      <c r="F29" s="9">
        <v>3000</v>
      </c>
      <c r="G29" s="9">
        <v>6000</v>
      </c>
      <c r="H29" s="8">
        <v>63.3878852284803</v>
      </c>
      <c r="I29" s="10">
        <v>11.064824654622701</v>
      </c>
      <c r="J29" s="10">
        <v>25.5472901168969</v>
      </c>
      <c r="K29" s="7" t="s">
        <v>227</v>
      </c>
    </row>
    <row r="30" spans="1:11" x14ac:dyDescent="0.25">
      <c r="A30" s="11" t="s">
        <v>113</v>
      </c>
      <c r="B30" s="7">
        <v>138000</v>
      </c>
      <c r="C30" s="7">
        <v>111000</v>
      </c>
      <c r="D30" s="7">
        <v>28000</v>
      </c>
      <c r="E30" s="7">
        <v>16000</v>
      </c>
      <c r="F30" s="9">
        <v>2000</v>
      </c>
      <c r="G30" s="9">
        <v>10000</v>
      </c>
      <c r="H30" s="8">
        <v>58.671988388969503</v>
      </c>
      <c r="I30" s="10">
        <v>6.5820029027576199</v>
      </c>
      <c r="J30" s="10">
        <v>34.746008708272903</v>
      </c>
      <c r="K30" s="7" t="s">
        <v>227</v>
      </c>
    </row>
    <row r="31" spans="1:11" x14ac:dyDescent="0.25">
      <c r="A31" s="11" t="s">
        <v>114</v>
      </c>
      <c r="B31" s="7">
        <v>145000</v>
      </c>
      <c r="C31" s="7">
        <v>124000</v>
      </c>
      <c r="D31" s="7">
        <v>22000</v>
      </c>
      <c r="E31" s="7">
        <v>14000</v>
      </c>
      <c r="F31" s="9">
        <v>1000</v>
      </c>
      <c r="G31" s="9">
        <v>7000</v>
      </c>
      <c r="H31" s="8">
        <v>62.778214798019498</v>
      </c>
      <c r="I31" s="10">
        <v>4.5810004164545797</v>
      </c>
      <c r="J31" s="10">
        <v>32.640784785525902</v>
      </c>
      <c r="K31" s="7" t="s">
        <v>227</v>
      </c>
    </row>
    <row r="32" spans="1:11" x14ac:dyDescent="0.25">
      <c r="A32" s="11" t="s">
        <v>118</v>
      </c>
      <c r="B32" s="7">
        <v>10000</v>
      </c>
      <c r="C32" s="7">
        <v>9000</v>
      </c>
      <c r="D32" s="7">
        <v>0</v>
      </c>
      <c r="E32" s="7">
        <v>-1000</v>
      </c>
      <c r="F32" s="9">
        <v>-1000</v>
      </c>
      <c r="G32" s="9">
        <v>3000</v>
      </c>
      <c r="H32" s="8">
        <v>-7.2858696426553102</v>
      </c>
      <c r="I32" s="10">
        <v>-5.5594199020828201</v>
      </c>
      <c r="J32" s="10">
        <v>12.845289544738</v>
      </c>
      <c r="K32" s="7" t="s">
        <v>227</v>
      </c>
    </row>
    <row r="33" spans="1:11" x14ac:dyDescent="0.25">
      <c r="A33" s="7"/>
      <c r="B33" s="7"/>
      <c r="C33" s="7"/>
      <c r="D33" s="7"/>
      <c r="E33" s="7"/>
      <c r="F33" s="7"/>
      <c r="G33" s="7"/>
      <c r="H33" s="8"/>
      <c r="I33" s="8"/>
      <c r="J33" s="8"/>
      <c r="K33" s="7"/>
    </row>
    <row r="34" spans="1:11" ht="30" customHeight="1" x14ac:dyDescent="0.3">
      <c r="A34" s="3" t="s">
        <v>214</v>
      </c>
    </row>
    <row r="35" spans="1:11" ht="62.4" x14ac:dyDescent="0.3">
      <c r="A35" s="5" t="s">
        <v>76</v>
      </c>
      <c r="B35" s="6" t="s">
        <v>198</v>
      </c>
      <c r="C35" s="6" t="s">
        <v>228</v>
      </c>
      <c r="D35" s="6" t="s">
        <v>229</v>
      </c>
      <c r="E35" s="6" t="s">
        <v>217</v>
      </c>
      <c r="F35" s="6" t="s">
        <v>218</v>
      </c>
      <c r="G35" s="6" t="s">
        <v>219</v>
      </c>
      <c r="H35" s="6" t="s">
        <v>220</v>
      </c>
      <c r="I35" s="6" t="s">
        <v>221</v>
      </c>
      <c r="J35" s="6" t="s">
        <v>222</v>
      </c>
      <c r="K35" s="6" t="s">
        <v>104</v>
      </c>
    </row>
    <row r="36" spans="1:11" x14ac:dyDescent="0.25">
      <c r="A36" s="11" t="s">
        <v>105</v>
      </c>
      <c r="B36" s="7">
        <v>189000</v>
      </c>
      <c r="C36" s="7">
        <v>163000</v>
      </c>
      <c r="D36" s="7">
        <v>26000</v>
      </c>
      <c r="E36" s="9">
        <v>8000</v>
      </c>
      <c r="F36" s="9">
        <v>9000</v>
      </c>
      <c r="G36" s="7">
        <v>9000</v>
      </c>
      <c r="H36" s="10">
        <v>32.340508047314302</v>
      </c>
      <c r="I36" s="10">
        <v>33.6591041303083</v>
      </c>
      <c r="J36" s="8">
        <v>34.000387822377398</v>
      </c>
      <c r="K36" s="7" t="s">
        <v>230</v>
      </c>
    </row>
    <row r="37" spans="1:11" x14ac:dyDescent="0.25">
      <c r="A37" s="11" t="s">
        <v>106</v>
      </c>
      <c r="B37" s="7">
        <v>191000</v>
      </c>
      <c r="C37" s="7">
        <v>166000</v>
      </c>
      <c r="D37" s="7">
        <v>25000</v>
      </c>
      <c r="E37" s="9">
        <v>8000</v>
      </c>
      <c r="F37" s="9">
        <v>9000</v>
      </c>
      <c r="G37" s="9">
        <v>8000</v>
      </c>
      <c r="H37" s="10">
        <v>33.983700670440399</v>
      </c>
      <c r="I37" s="10">
        <v>34.132241358545102</v>
      </c>
      <c r="J37" s="10">
        <v>31.884057971014499</v>
      </c>
      <c r="K37" s="7" t="s">
        <v>231</v>
      </c>
    </row>
    <row r="38" spans="1:11" x14ac:dyDescent="0.25">
      <c r="A38" s="11" t="s">
        <v>108</v>
      </c>
      <c r="B38" s="7">
        <v>190000</v>
      </c>
      <c r="C38" s="7">
        <v>162000</v>
      </c>
      <c r="D38" s="7">
        <v>28000</v>
      </c>
      <c r="E38" s="7">
        <v>10000</v>
      </c>
      <c r="F38" s="9">
        <v>7000</v>
      </c>
      <c r="G38" s="7">
        <v>11000</v>
      </c>
      <c r="H38" s="8">
        <v>35.506270814143001</v>
      </c>
      <c r="I38" s="10">
        <v>24.789201445475801</v>
      </c>
      <c r="J38" s="8">
        <v>39.704527740381202</v>
      </c>
      <c r="K38" s="7" t="s">
        <v>226</v>
      </c>
    </row>
    <row r="39" spans="1:11" x14ac:dyDescent="0.25">
      <c r="A39" s="11" t="s">
        <v>109</v>
      </c>
      <c r="B39" s="7">
        <v>192000</v>
      </c>
      <c r="C39" s="7">
        <v>161000</v>
      </c>
      <c r="D39" s="7">
        <v>31000</v>
      </c>
      <c r="E39" s="7">
        <v>11000</v>
      </c>
      <c r="F39" s="9">
        <v>8000</v>
      </c>
      <c r="G39" s="7">
        <v>12000</v>
      </c>
      <c r="H39" s="8">
        <v>34.4937626921961</v>
      </c>
      <c r="I39" s="10">
        <v>27.2894304225897</v>
      </c>
      <c r="J39" s="8">
        <v>38.216806885214197</v>
      </c>
      <c r="K39" s="7" t="s">
        <v>226</v>
      </c>
    </row>
    <row r="40" spans="1:11" x14ac:dyDescent="0.25">
      <c r="A40" s="11" t="s">
        <v>110</v>
      </c>
      <c r="B40" s="7">
        <v>190000</v>
      </c>
      <c r="C40" s="7">
        <v>158000</v>
      </c>
      <c r="D40" s="7">
        <v>32000</v>
      </c>
      <c r="E40" s="7">
        <v>14000</v>
      </c>
      <c r="F40" s="7">
        <v>10000</v>
      </c>
      <c r="G40" s="9">
        <v>7000</v>
      </c>
      <c r="H40" s="8">
        <v>44.405040846051499</v>
      </c>
      <c r="I40" s="8">
        <v>33.085301754163801</v>
      </c>
      <c r="J40" s="10">
        <v>22.5096573997847</v>
      </c>
      <c r="K40" s="7" t="s">
        <v>232</v>
      </c>
    </row>
    <row r="41" spans="1:11" x14ac:dyDescent="0.25">
      <c r="A41" s="11" t="s">
        <v>111</v>
      </c>
      <c r="B41" s="7">
        <v>189000</v>
      </c>
      <c r="C41" s="7">
        <v>159000</v>
      </c>
      <c r="D41" s="7">
        <v>30000</v>
      </c>
      <c r="E41" s="7">
        <v>12000</v>
      </c>
      <c r="F41" s="9">
        <v>8000</v>
      </c>
      <c r="G41" s="9">
        <v>11000</v>
      </c>
      <c r="H41" s="8">
        <v>38.2778126964173</v>
      </c>
      <c r="I41" s="10">
        <v>26.448112739422399</v>
      </c>
      <c r="J41" s="10">
        <v>35.274074564160202</v>
      </c>
      <c r="K41" s="7" t="s">
        <v>227</v>
      </c>
    </row>
    <row r="42" spans="1:11" x14ac:dyDescent="0.25">
      <c r="A42" s="11" t="s">
        <v>112</v>
      </c>
      <c r="B42" s="7">
        <v>180000</v>
      </c>
      <c r="C42" s="7">
        <v>154000</v>
      </c>
      <c r="D42" s="7">
        <v>26000</v>
      </c>
      <c r="E42" s="7">
        <v>10000</v>
      </c>
      <c r="F42" s="9">
        <v>6000</v>
      </c>
      <c r="G42" s="9">
        <v>9000</v>
      </c>
      <c r="H42" s="8">
        <v>38.837119753561801</v>
      </c>
      <c r="I42" s="10">
        <v>24.824797843665799</v>
      </c>
      <c r="J42" s="10">
        <v>36.3380824027724</v>
      </c>
      <c r="K42" s="7" t="s">
        <v>227</v>
      </c>
    </row>
    <row r="43" spans="1:11" x14ac:dyDescent="0.25">
      <c r="A43" s="11" t="s">
        <v>113</v>
      </c>
      <c r="B43" s="7">
        <v>183000</v>
      </c>
      <c r="C43" s="7">
        <v>157000</v>
      </c>
      <c r="D43" s="7">
        <v>25000</v>
      </c>
      <c r="E43" s="9">
        <v>8000</v>
      </c>
      <c r="F43" s="9">
        <v>7000</v>
      </c>
      <c r="G43" s="9">
        <v>10000</v>
      </c>
      <c r="H43" s="10">
        <v>31.997633602839699</v>
      </c>
      <c r="I43" s="10">
        <v>28.183790179451801</v>
      </c>
      <c r="J43" s="10">
        <v>39.818576217708497</v>
      </c>
      <c r="K43" s="7" t="s">
        <v>231</v>
      </c>
    </row>
    <row r="44" spans="1:11" x14ac:dyDescent="0.25">
      <c r="A44" s="11" t="s">
        <v>114</v>
      </c>
      <c r="B44" s="7">
        <v>189000</v>
      </c>
      <c r="C44" s="7">
        <v>163000</v>
      </c>
      <c r="D44" s="7">
        <v>25000</v>
      </c>
      <c r="E44" s="7">
        <v>11000</v>
      </c>
      <c r="F44" s="9">
        <v>5000</v>
      </c>
      <c r="G44" s="9">
        <v>9000</v>
      </c>
      <c r="H44" s="8">
        <v>45.779246635342801</v>
      </c>
      <c r="I44" s="10">
        <v>18.220912638369001</v>
      </c>
      <c r="J44" s="10">
        <v>35.999840726288099</v>
      </c>
      <c r="K44" s="7" t="s">
        <v>227</v>
      </c>
    </row>
    <row r="45" spans="1:11" x14ac:dyDescent="0.25">
      <c r="A45" s="11" t="s">
        <v>118</v>
      </c>
      <c r="B45" s="7">
        <v>-1000</v>
      </c>
      <c r="C45" s="7">
        <v>5000</v>
      </c>
      <c r="D45" s="7">
        <v>-6000</v>
      </c>
      <c r="E45" s="7">
        <v>-3000</v>
      </c>
      <c r="F45" s="9">
        <v>-6000</v>
      </c>
      <c r="G45" s="9">
        <v>2000</v>
      </c>
      <c r="H45" s="8">
        <v>1.3742057892913</v>
      </c>
      <c r="I45" s="10">
        <v>-14.8643891157948</v>
      </c>
      <c r="J45" s="10">
        <v>13.4901833265034</v>
      </c>
      <c r="K45" s="7" t="s">
        <v>227</v>
      </c>
    </row>
    <row r="46" spans="1:11" x14ac:dyDescent="0.25">
      <c r="A46" s="7"/>
      <c r="B46" s="7"/>
      <c r="C46" s="7"/>
      <c r="D46" s="7"/>
      <c r="E46" s="7"/>
      <c r="F46" s="7"/>
      <c r="G46" s="7"/>
      <c r="H46" s="8"/>
      <c r="I46" s="8"/>
      <c r="J46" s="8"/>
      <c r="K46" s="7"/>
    </row>
  </sheetData>
  <pageMargins left="0.7" right="0.7" top="0.75" bottom="0.75" header="0.3" footer="0.3"/>
  <pageSetup paperSize="9" orientation="portrait" horizontalDpi="300" verticalDpi="300"/>
  <tableParts count="3">
    <tablePart r:id="rId1"/>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46"/>
  <sheetViews>
    <sheetView workbookViewId="0"/>
  </sheetViews>
  <sheetFormatPr defaultColWidth="10.90625" defaultRowHeight="15" x14ac:dyDescent="0.25"/>
  <cols>
    <col min="1" max="1" width="21.7265625" customWidth="1"/>
    <col min="2" max="14" width="12.7265625" customWidth="1"/>
    <col min="15" max="15" width="70.7265625" customWidth="1"/>
  </cols>
  <sheetData>
    <row r="1" spans="1:15" ht="19.2" x14ac:dyDescent="0.35">
      <c r="A1" s="2" t="s">
        <v>233</v>
      </c>
    </row>
    <row r="2" spans="1:15" x14ac:dyDescent="0.25">
      <c r="A2" t="s">
        <v>123</v>
      </c>
    </row>
    <row r="3" spans="1:15" ht="30" customHeight="1" x14ac:dyDescent="0.3">
      <c r="A3" s="3" t="s">
        <v>69</v>
      </c>
    </row>
    <row r="4" spans="1:15" x14ac:dyDescent="0.25">
      <c r="A4" t="s">
        <v>72</v>
      </c>
    </row>
    <row r="5" spans="1:15" x14ac:dyDescent="0.25">
      <c r="A5" t="s">
        <v>73</v>
      </c>
    </row>
    <row r="6" spans="1:15" x14ac:dyDescent="0.25">
      <c r="A6" t="s">
        <v>234</v>
      </c>
    </row>
    <row r="7" spans="1:15" x14ac:dyDescent="0.25">
      <c r="A7" t="s">
        <v>235</v>
      </c>
    </row>
    <row r="8" spans="1:15" ht="30" customHeight="1" x14ac:dyDescent="0.3">
      <c r="A8" s="3" t="s">
        <v>236</v>
      </c>
    </row>
    <row r="9" spans="1:15" ht="62.4" x14ac:dyDescent="0.3">
      <c r="A9" s="5" t="s">
        <v>76</v>
      </c>
      <c r="B9" s="6" t="s">
        <v>239</v>
      </c>
      <c r="C9" s="6" t="s">
        <v>240</v>
      </c>
      <c r="D9" s="6" t="s">
        <v>215</v>
      </c>
      <c r="E9" s="6" t="s">
        <v>241</v>
      </c>
      <c r="F9" s="6" t="s">
        <v>242</v>
      </c>
      <c r="G9" s="6" t="s">
        <v>243</v>
      </c>
      <c r="H9" s="6" t="s">
        <v>244</v>
      </c>
      <c r="I9" s="6" t="s">
        <v>245</v>
      </c>
      <c r="J9" s="6" t="s">
        <v>181</v>
      </c>
      <c r="K9" s="6" t="s">
        <v>182</v>
      </c>
      <c r="L9" s="6" t="s">
        <v>183</v>
      </c>
      <c r="M9" s="6" t="s">
        <v>184</v>
      </c>
      <c r="N9" s="6" t="s">
        <v>246</v>
      </c>
      <c r="O9" s="6" t="s">
        <v>104</v>
      </c>
    </row>
    <row r="10" spans="1:15" x14ac:dyDescent="0.25">
      <c r="A10" s="11" t="s">
        <v>105</v>
      </c>
      <c r="B10" s="7">
        <v>331000</v>
      </c>
      <c r="C10" s="7">
        <v>50000</v>
      </c>
      <c r="D10" s="7">
        <v>281000</v>
      </c>
      <c r="E10" s="7">
        <v>106000</v>
      </c>
      <c r="F10" s="7">
        <v>53000</v>
      </c>
      <c r="G10" s="7">
        <v>30000</v>
      </c>
      <c r="H10" s="7">
        <v>69000</v>
      </c>
      <c r="I10" s="7">
        <v>23000</v>
      </c>
      <c r="J10" s="8">
        <v>37.923617911510703</v>
      </c>
      <c r="K10" s="8">
        <v>18.9975963678447</v>
      </c>
      <c r="L10" s="8">
        <v>10.645775839045699</v>
      </c>
      <c r="M10" s="8">
        <v>24.420546603756801</v>
      </c>
      <c r="N10" s="8">
        <v>8.0124632778420697</v>
      </c>
      <c r="O10" s="7"/>
    </row>
    <row r="11" spans="1:15" x14ac:dyDescent="0.25">
      <c r="A11" s="11" t="s">
        <v>106</v>
      </c>
      <c r="B11" s="7">
        <v>323000</v>
      </c>
      <c r="C11" s="7">
        <v>46000</v>
      </c>
      <c r="D11" s="7">
        <v>276000</v>
      </c>
      <c r="E11" s="7">
        <v>109000</v>
      </c>
      <c r="F11" s="7">
        <v>48000</v>
      </c>
      <c r="G11" s="7">
        <v>31000</v>
      </c>
      <c r="H11" s="7">
        <v>70000</v>
      </c>
      <c r="I11" s="7">
        <v>19000</v>
      </c>
      <c r="J11" s="8">
        <v>39.380675035271103</v>
      </c>
      <c r="K11" s="8">
        <v>17.427196758673102</v>
      </c>
      <c r="L11" s="8">
        <v>11.169554679303999</v>
      </c>
      <c r="M11" s="8">
        <v>25.195890460514399</v>
      </c>
      <c r="N11" s="8">
        <v>6.8266830662373801</v>
      </c>
      <c r="O11" s="7"/>
    </row>
    <row r="12" spans="1:15" x14ac:dyDescent="0.25">
      <c r="A12" s="11" t="s">
        <v>108</v>
      </c>
      <c r="B12" s="7">
        <v>322000</v>
      </c>
      <c r="C12" s="7">
        <v>48000</v>
      </c>
      <c r="D12" s="7">
        <v>274000</v>
      </c>
      <c r="E12" s="7">
        <v>109000</v>
      </c>
      <c r="F12" s="7">
        <v>42000</v>
      </c>
      <c r="G12" s="7">
        <v>31000</v>
      </c>
      <c r="H12" s="7">
        <v>69000</v>
      </c>
      <c r="I12" s="7">
        <v>23000</v>
      </c>
      <c r="J12" s="8">
        <v>39.831586333932698</v>
      </c>
      <c r="K12" s="8">
        <v>15.228864231100999</v>
      </c>
      <c r="L12" s="8">
        <v>11.2886130725261</v>
      </c>
      <c r="M12" s="8">
        <v>25.2792275192608</v>
      </c>
      <c r="N12" s="8">
        <v>8.3717088431793893</v>
      </c>
      <c r="O12" s="7"/>
    </row>
    <row r="13" spans="1:15" x14ac:dyDescent="0.25">
      <c r="A13" s="11" t="s">
        <v>109</v>
      </c>
      <c r="B13" s="7">
        <v>328000</v>
      </c>
      <c r="C13" s="7">
        <v>53000</v>
      </c>
      <c r="D13" s="7">
        <v>274000</v>
      </c>
      <c r="E13" s="7">
        <v>106000</v>
      </c>
      <c r="F13" s="7">
        <v>49000</v>
      </c>
      <c r="G13" s="7">
        <v>28000</v>
      </c>
      <c r="H13" s="7">
        <v>69000</v>
      </c>
      <c r="I13" s="7">
        <v>22000</v>
      </c>
      <c r="J13" s="8">
        <v>38.708525278441897</v>
      </c>
      <c r="K13" s="8">
        <v>17.712403055571802</v>
      </c>
      <c r="L13" s="8">
        <v>10.2276371800105</v>
      </c>
      <c r="M13" s="8">
        <v>25.278806344393299</v>
      </c>
      <c r="N13" s="8">
        <v>8.0726281415825998</v>
      </c>
      <c r="O13" s="7"/>
    </row>
    <row r="14" spans="1:15" x14ac:dyDescent="0.25">
      <c r="A14" s="11" t="s">
        <v>110</v>
      </c>
      <c r="B14" s="7">
        <v>325000</v>
      </c>
      <c r="C14" s="7">
        <v>53000</v>
      </c>
      <c r="D14" s="7">
        <v>273000</v>
      </c>
      <c r="E14" s="7">
        <v>109000</v>
      </c>
      <c r="F14" s="7">
        <v>41000</v>
      </c>
      <c r="G14" s="7">
        <v>28000</v>
      </c>
      <c r="H14" s="7">
        <v>68000</v>
      </c>
      <c r="I14" s="7">
        <v>27000</v>
      </c>
      <c r="J14" s="8">
        <v>40.003889751239399</v>
      </c>
      <c r="K14" s="8">
        <v>14.913526426456199</v>
      </c>
      <c r="L14" s="8">
        <v>10.311510361049599</v>
      </c>
      <c r="M14" s="8">
        <v>25.029081394879501</v>
      </c>
      <c r="N14" s="8">
        <v>9.7419920663752997</v>
      </c>
      <c r="O14" s="7"/>
    </row>
    <row r="15" spans="1:15" x14ac:dyDescent="0.25">
      <c r="A15" s="11" t="s">
        <v>111</v>
      </c>
      <c r="B15" s="7">
        <v>317000</v>
      </c>
      <c r="C15" s="7">
        <v>50000</v>
      </c>
      <c r="D15" s="7">
        <v>267000</v>
      </c>
      <c r="E15" s="7">
        <v>104000</v>
      </c>
      <c r="F15" s="7">
        <v>40000</v>
      </c>
      <c r="G15" s="7">
        <v>33000</v>
      </c>
      <c r="H15" s="7">
        <v>74000</v>
      </c>
      <c r="I15" s="7">
        <v>16000</v>
      </c>
      <c r="J15" s="8">
        <v>38.8660800832345</v>
      </c>
      <c r="K15" s="8">
        <v>15.044330587544</v>
      </c>
      <c r="L15" s="8">
        <v>12.5315778246013</v>
      </c>
      <c r="M15" s="8">
        <v>27.611088447849301</v>
      </c>
      <c r="N15" s="8">
        <v>5.9469230567708502</v>
      </c>
      <c r="O15" s="7"/>
    </row>
    <row r="16" spans="1:15" x14ac:dyDescent="0.25">
      <c r="A16" s="11" t="s">
        <v>112</v>
      </c>
      <c r="B16" s="7">
        <v>312000</v>
      </c>
      <c r="C16" s="7">
        <v>49000</v>
      </c>
      <c r="D16" s="7">
        <v>262000</v>
      </c>
      <c r="E16" s="7">
        <v>97000</v>
      </c>
      <c r="F16" s="7">
        <v>38000</v>
      </c>
      <c r="G16" s="7">
        <v>31000</v>
      </c>
      <c r="H16" s="7">
        <v>77000</v>
      </c>
      <c r="I16" s="7">
        <v>19000</v>
      </c>
      <c r="J16" s="8">
        <v>37.070571960992801</v>
      </c>
      <c r="K16" s="8">
        <v>14.6383753853658</v>
      </c>
      <c r="L16" s="8">
        <v>11.804674311105</v>
      </c>
      <c r="M16" s="8">
        <v>29.155186671391998</v>
      </c>
      <c r="N16" s="8">
        <v>7.3311916711443397</v>
      </c>
      <c r="O16" s="7"/>
    </row>
    <row r="17" spans="1:15" x14ac:dyDescent="0.25">
      <c r="A17" s="11" t="s">
        <v>113</v>
      </c>
      <c r="B17" s="7">
        <v>321000</v>
      </c>
      <c r="C17" s="7">
        <v>53000</v>
      </c>
      <c r="D17" s="7">
        <v>268000</v>
      </c>
      <c r="E17" s="7">
        <v>105000</v>
      </c>
      <c r="F17" s="7">
        <v>39000</v>
      </c>
      <c r="G17" s="7">
        <v>29000</v>
      </c>
      <c r="H17" s="7">
        <v>75000</v>
      </c>
      <c r="I17" s="7">
        <v>21000</v>
      </c>
      <c r="J17" s="8">
        <v>39.029549244388399</v>
      </c>
      <c r="K17" s="8">
        <v>14.5000578226598</v>
      </c>
      <c r="L17" s="8">
        <v>10.8255210567744</v>
      </c>
      <c r="M17" s="8">
        <v>27.851123438321899</v>
      </c>
      <c r="N17" s="8">
        <v>7.7937484378555597</v>
      </c>
      <c r="O17" s="7"/>
    </row>
    <row r="18" spans="1:15" x14ac:dyDescent="0.25">
      <c r="A18" s="11" t="s">
        <v>114</v>
      </c>
      <c r="B18" s="7">
        <v>334000</v>
      </c>
      <c r="C18" s="7">
        <v>47000</v>
      </c>
      <c r="D18" s="7">
        <v>287000</v>
      </c>
      <c r="E18" s="7">
        <v>114000</v>
      </c>
      <c r="F18" s="7">
        <v>45000</v>
      </c>
      <c r="G18" s="7">
        <v>30000</v>
      </c>
      <c r="H18" s="7">
        <v>74000</v>
      </c>
      <c r="I18" s="7">
        <v>25000</v>
      </c>
      <c r="J18" s="8">
        <v>39.565211335287998</v>
      </c>
      <c r="K18" s="8">
        <v>15.5762708323177</v>
      </c>
      <c r="L18" s="8">
        <v>10.5357727370862</v>
      </c>
      <c r="M18" s="8">
        <v>25.6677136509573</v>
      </c>
      <c r="N18" s="8">
        <v>8.6550314443508096</v>
      </c>
      <c r="O18" s="7"/>
    </row>
    <row r="19" spans="1:15" x14ac:dyDescent="0.25">
      <c r="A19" s="11" t="s">
        <v>118</v>
      </c>
      <c r="B19" s="7">
        <v>9000</v>
      </c>
      <c r="C19" s="7">
        <v>-6000</v>
      </c>
      <c r="D19" s="7">
        <v>15000</v>
      </c>
      <c r="E19" s="7">
        <v>5000</v>
      </c>
      <c r="F19" s="7">
        <v>4000</v>
      </c>
      <c r="G19" s="7">
        <v>2000</v>
      </c>
      <c r="H19" s="7">
        <v>6000</v>
      </c>
      <c r="I19" s="7">
        <v>-2000</v>
      </c>
      <c r="J19" s="8">
        <v>-0.438678415951401</v>
      </c>
      <c r="K19" s="8">
        <v>0.66274440586150096</v>
      </c>
      <c r="L19" s="8">
        <v>0.22426237603659999</v>
      </c>
      <c r="M19" s="8">
        <v>0.63863225607779806</v>
      </c>
      <c r="N19" s="8">
        <v>-1.0869606220244901</v>
      </c>
      <c r="O19" s="7" t="s">
        <v>117</v>
      </c>
    </row>
    <row r="20" spans="1:15" x14ac:dyDescent="0.25">
      <c r="A20" s="7"/>
      <c r="B20" s="7"/>
      <c r="C20" s="7"/>
      <c r="D20" s="7"/>
      <c r="E20" s="7"/>
      <c r="F20" s="7"/>
      <c r="G20" s="7"/>
      <c r="H20" s="7"/>
      <c r="I20" s="7"/>
      <c r="J20" s="8"/>
      <c r="K20" s="8"/>
      <c r="L20" s="8"/>
      <c r="M20" s="8"/>
      <c r="N20" s="8"/>
      <c r="O20" s="7"/>
    </row>
    <row r="21" spans="1:15" ht="30" customHeight="1" x14ac:dyDescent="0.3">
      <c r="A21" s="3" t="s">
        <v>237</v>
      </c>
    </row>
    <row r="22" spans="1:15" ht="62.4" x14ac:dyDescent="0.3">
      <c r="A22" s="5" t="s">
        <v>76</v>
      </c>
      <c r="B22" s="6" t="s">
        <v>247</v>
      </c>
      <c r="C22" s="6" t="s">
        <v>225</v>
      </c>
      <c r="D22" s="6" t="s">
        <v>224</v>
      </c>
      <c r="E22" s="6" t="s">
        <v>248</v>
      </c>
      <c r="F22" s="6" t="s">
        <v>249</v>
      </c>
      <c r="G22" s="6" t="s">
        <v>250</v>
      </c>
      <c r="H22" s="6" t="s">
        <v>251</v>
      </c>
      <c r="I22" s="6" t="s">
        <v>252</v>
      </c>
      <c r="J22" s="6" t="s">
        <v>253</v>
      </c>
      <c r="K22" s="6" t="s">
        <v>254</v>
      </c>
      <c r="L22" s="6" t="s">
        <v>255</v>
      </c>
      <c r="M22" s="6" t="s">
        <v>256</v>
      </c>
      <c r="N22" s="6" t="s">
        <v>257</v>
      </c>
      <c r="O22" s="6" t="s">
        <v>104</v>
      </c>
    </row>
    <row r="23" spans="1:15" x14ac:dyDescent="0.25">
      <c r="A23" s="11" t="s">
        <v>105</v>
      </c>
      <c r="B23" s="7">
        <v>142000</v>
      </c>
      <c r="C23" s="7">
        <v>24000</v>
      </c>
      <c r="D23" s="7">
        <v>118000</v>
      </c>
      <c r="E23" s="7">
        <v>50000</v>
      </c>
      <c r="F23" s="7">
        <v>10000</v>
      </c>
      <c r="G23" s="7">
        <v>11000</v>
      </c>
      <c r="H23" s="7">
        <v>36000</v>
      </c>
      <c r="I23" s="7">
        <v>10000</v>
      </c>
      <c r="J23" s="8">
        <v>42.705473648534102</v>
      </c>
      <c r="K23" s="8">
        <v>8.7747839349262797</v>
      </c>
      <c r="L23" s="8">
        <v>9.4246737841043906</v>
      </c>
      <c r="M23" s="8">
        <v>30.882901203185899</v>
      </c>
      <c r="N23" s="8">
        <v>8.2121674292492806</v>
      </c>
      <c r="O23" s="7"/>
    </row>
    <row r="24" spans="1:15" x14ac:dyDescent="0.25">
      <c r="A24" s="11" t="s">
        <v>106</v>
      </c>
      <c r="B24" s="7">
        <v>132000</v>
      </c>
      <c r="C24" s="7">
        <v>22000</v>
      </c>
      <c r="D24" s="7">
        <v>110000</v>
      </c>
      <c r="E24" s="7">
        <v>48000</v>
      </c>
      <c r="F24" s="9">
        <v>8000</v>
      </c>
      <c r="G24" s="7">
        <v>12000</v>
      </c>
      <c r="H24" s="7">
        <v>34000</v>
      </c>
      <c r="I24" s="7">
        <v>9000</v>
      </c>
      <c r="J24" s="8">
        <v>43.946013560059498</v>
      </c>
      <c r="K24" s="10">
        <v>7.2151118523621296</v>
      </c>
      <c r="L24" s="8">
        <v>10.4374388165766</v>
      </c>
      <c r="M24" s="8">
        <v>30.406801783836698</v>
      </c>
      <c r="N24" s="8">
        <v>7.9946339871650798</v>
      </c>
      <c r="O24" s="7" t="s">
        <v>258</v>
      </c>
    </row>
    <row r="25" spans="1:15" x14ac:dyDescent="0.25">
      <c r="A25" s="11" t="s">
        <v>108</v>
      </c>
      <c r="B25" s="7">
        <v>132000</v>
      </c>
      <c r="C25" s="7">
        <v>20000</v>
      </c>
      <c r="D25" s="7">
        <v>112000</v>
      </c>
      <c r="E25" s="7">
        <v>47000</v>
      </c>
      <c r="F25" s="9">
        <v>7000</v>
      </c>
      <c r="G25" s="7">
        <v>12000</v>
      </c>
      <c r="H25" s="7">
        <v>36000</v>
      </c>
      <c r="I25" s="7">
        <v>10000</v>
      </c>
      <c r="J25" s="8">
        <v>42.236806857755198</v>
      </c>
      <c r="K25" s="10">
        <v>6.1184034288775804</v>
      </c>
      <c r="L25" s="8">
        <v>10.7188141798375</v>
      </c>
      <c r="M25" s="8">
        <v>32.130547370300903</v>
      </c>
      <c r="N25" s="8">
        <v>8.7954281632288591</v>
      </c>
      <c r="O25" s="7" t="s">
        <v>258</v>
      </c>
    </row>
    <row r="26" spans="1:15" x14ac:dyDescent="0.25">
      <c r="A26" s="11" t="s">
        <v>109</v>
      </c>
      <c r="B26" s="7">
        <v>136000</v>
      </c>
      <c r="C26" s="7">
        <v>22000</v>
      </c>
      <c r="D26" s="7">
        <v>113000</v>
      </c>
      <c r="E26" s="7">
        <v>45000</v>
      </c>
      <c r="F26" s="9">
        <v>9000</v>
      </c>
      <c r="G26" s="7">
        <v>11000</v>
      </c>
      <c r="H26" s="7">
        <v>35000</v>
      </c>
      <c r="I26" s="7">
        <v>13000</v>
      </c>
      <c r="J26" s="8">
        <v>40.0848309553623</v>
      </c>
      <c r="K26" s="10">
        <v>7.9487134265709596</v>
      </c>
      <c r="L26" s="8">
        <v>9.8754872048112006</v>
      </c>
      <c r="M26" s="8">
        <v>30.966825981905099</v>
      </c>
      <c r="N26" s="8">
        <v>11.1241424313504</v>
      </c>
      <c r="O26" s="7" t="s">
        <v>258</v>
      </c>
    </row>
    <row r="27" spans="1:15" x14ac:dyDescent="0.25">
      <c r="A27" s="11" t="s">
        <v>110</v>
      </c>
      <c r="B27" s="7">
        <v>136000</v>
      </c>
      <c r="C27" s="7">
        <v>21000</v>
      </c>
      <c r="D27" s="7">
        <v>114000</v>
      </c>
      <c r="E27" s="7">
        <v>51000</v>
      </c>
      <c r="F27" s="9">
        <v>8000</v>
      </c>
      <c r="G27" s="7">
        <v>11000</v>
      </c>
      <c r="H27" s="7">
        <v>34000</v>
      </c>
      <c r="I27" s="9">
        <v>10000</v>
      </c>
      <c r="J27" s="8">
        <v>44.603851396218502</v>
      </c>
      <c r="K27" s="10">
        <v>6.6910145737951296</v>
      </c>
      <c r="L27" s="8">
        <v>9.4589871736623206</v>
      </c>
      <c r="M27" s="8">
        <v>30.0912172788593</v>
      </c>
      <c r="N27" s="10">
        <v>9.1549295774647899</v>
      </c>
      <c r="O27" s="7" t="s">
        <v>259</v>
      </c>
    </row>
    <row r="28" spans="1:15" x14ac:dyDescent="0.25">
      <c r="A28" s="11" t="s">
        <v>111</v>
      </c>
      <c r="B28" s="7">
        <v>128000</v>
      </c>
      <c r="C28" s="7">
        <v>19000</v>
      </c>
      <c r="D28" s="7">
        <v>109000</v>
      </c>
      <c r="E28" s="7">
        <v>48000</v>
      </c>
      <c r="F28" s="9">
        <v>5000</v>
      </c>
      <c r="G28" s="7">
        <v>15000</v>
      </c>
      <c r="H28" s="7">
        <v>34000</v>
      </c>
      <c r="I28" s="9">
        <v>6000</v>
      </c>
      <c r="J28" s="8">
        <v>44.254143646408799</v>
      </c>
      <c r="K28" s="10">
        <v>4.9438305709023904</v>
      </c>
      <c r="L28" s="8">
        <v>13.775322283609601</v>
      </c>
      <c r="M28" s="8">
        <v>31.745856353591201</v>
      </c>
      <c r="N28" s="10">
        <v>5.2808471454880301</v>
      </c>
      <c r="O28" s="7" t="s">
        <v>259</v>
      </c>
    </row>
    <row r="29" spans="1:15" x14ac:dyDescent="0.25">
      <c r="A29" s="11" t="s">
        <v>112</v>
      </c>
      <c r="B29" s="7">
        <v>132000</v>
      </c>
      <c r="C29" s="7">
        <v>24000</v>
      </c>
      <c r="D29" s="7">
        <v>109000</v>
      </c>
      <c r="E29" s="7">
        <v>46000</v>
      </c>
      <c r="F29" s="9">
        <v>5000</v>
      </c>
      <c r="G29" s="7">
        <v>14000</v>
      </c>
      <c r="H29" s="7">
        <v>37000</v>
      </c>
      <c r="I29" s="9">
        <v>6000</v>
      </c>
      <c r="J29" s="8">
        <v>42.225794598566999</v>
      </c>
      <c r="K29" s="10">
        <v>4.9402902810949803</v>
      </c>
      <c r="L29" s="8">
        <v>13.106742605180999</v>
      </c>
      <c r="M29" s="8">
        <v>34.130075326106898</v>
      </c>
      <c r="N29" s="10">
        <v>5.5970971890501602</v>
      </c>
      <c r="O29" s="7" t="s">
        <v>259</v>
      </c>
    </row>
    <row r="30" spans="1:15" x14ac:dyDescent="0.25">
      <c r="A30" s="11" t="s">
        <v>113</v>
      </c>
      <c r="B30" s="7">
        <v>138000</v>
      </c>
      <c r="C30" s="7">
        <v>28000</v>
      </c>
      <c r="D30" s="7">
        <v>111000</v>
      </c>
      <c r="E30" s="7">
        <v>49000</v>
      </c>
      <c r="F30" s="9">
        <v>6000</v>
      </c>
      <c r="G30" s="7">
        <v>13000</v>
      </c>
      <c r="H30" s="7">
        <v>33000</v>
      </c>
      <c r="I30" s="7">
        <v>10000</v>
      </c>
      <c r="J30" s="8">
        <v>44.602526304400698</v>
      </c>
      <c r="K30" s="10">
        <v>4.9723657280931901</v>
      </c>
      <c r="L30" s="8">
        <v>11.867860395084399</v>
      </c>
      <c r="M30" s="8">
        <v>29.6953468033504</v>
      </c>
      <c r="N30" s="8">
        <v>8.8619007690712603</v>
      </c>
      <c r="O30" s="7" t="s">
        <v>258</v>
      </c>
    </row>
    <row r="31" spans="1:15" x14ac:dyDescent="0.25">
      <c r="A31" s="11" t="s">
        <v>114</v>
      </c>
      <c r="B31" s="7">
        <v>145000</v>
      </c>
      <c r="C31" s="7">
        <v>22000</v>
      </c>
      <c r="D31" s="7">
        <v>124000</v>
      </c>
      <c r="E31" s="7">
        <v>58000</v>
      </c>
      <c r="F31" s="9">
        <v>4000</v>
      </c>
      <c r="G31" s="7">
        <v>13000</v>
      </c>
      <c r="H31" s="7">
        <v>34000</v>
      </c>
      <c r="I31" s="7">
        <v>15000</v>
      </c>
      <c r="J31" s="8">
        <v>46.597619990143897</v>
      </c>
      <c r="K31" s="10">
        <v>2.8623132790977599</v>
      </c>
      <c r="L31" s="8">
        <v>10.6769213368772</v>
      </c>
      <c r="M31" s="8">
        <v>27.375768494357001</v>
      </c>
      <c r="N31" s="8">
        <v>12.4873768995242</v>
      </c>
      <c r="O31" s="7" t="s">
        <v>258</v>
      </c>
    </row>
    <row r="32" spans="1:15" x14ac:dyDescent="0.25">
      <c r="A32" s="11" t="s">
        <v>118</v>
      </c>
      <c r="B32" s="7">
        <v>10000</v>
      </c>
      <c r="C32" s="7">
        <v>0</v>
      </c>
      <c r="D32" s="7">
        <v>9000</v>
      </c>
      <c r="E32" s="7">
        <v>7000</v>
      </c>
      <c r="F32" s="9">
        <v>-4000</v>
      </c>
      <c r="G32" s="7">
        <v>2000</v>
      </c>
      <c r="H32" s="7">
        <v>-1000</v>
      </c>
      <c r="I32" s="9">
        <v>5000</v>
      </c>
      <c r="J32" s="8">
        <v>1.9937685939254</v>
      </c>
      <c r="K32" s="10">
        <v>-3.8287012946973702</v>
      </c>
      <c r="L32" s="8">
        <v>1.2179341632148799</v>
      </c>
      <c r="M32" s="8">
        <v>-2.7154487845022999</v>
      </c>
      <c r="N32" s="10">
        <v>3.33244732205941</v>
      </c>
      <c r="O32" s="7" t="s">
        <v>258</v>
      </c>
    </row>
    <row r="33" spans="1:15" x14ac:dyDescent="0.25">
      <c r="A33" s="7"/>
      <c r="B33" s="7"/>
      <c r="C33" s="7"/>
      <c r="D33" s="7"/>
      <c r="E33" s="7"/>
      <c r="F33" s="7"/>
      <c r="G33" s="7"/>
      <c r="H33" s="7"/>
      <c r="I33" s="7"/>
      <c r="J33" s="8"/>
      <c r="K33" s="8"/>
      <c r="L33" s="8"/>
      <c r="M33" s="8"/>
      <c r="N33" s="8"/>
      <c r="O33" s="7"/>
    </row>
    <row r="34" spans="1:15" ht="30" customHeight="1" x14ac:dyDescent="0.3">
      <c r="A34" s="3" t="s">
        <v>238</v>
      </c>
    </row>
    <row r="35" spans="1:15" ht="78" x14ac:dyDescent="0.3">
      <c r="A35" s="5" t="s">
        <v>76</v>
      </c>
      <c r="B35" s="6" t="s">
        <v>260</v>
      </c>
      <c r="C35" s="6" t="s">
        <v>229</v>
      </c>
      <c r="D35" s="6" t="s">
        <v>228</v>
      </c>
      <c r="E35" s="6" t="s">
        <v>261</v>
      </c>
      <c r="F35" s="6" t="s">
        <v>262</v>
      </c>
      <c r="G35" s="6" t="s">
        <v>263</v>
      </c>
      <c r="H35" s="6" t="s">
        <v>264</v>
      </c>
      <c r="I35" s="6" t="s">
        <v>265</v>
      </c>
      <c r="J35" s="6" t="s">
        <v>266</v>
      </c>
      <c r="K35" s="6" t="s">
        <v>267</v>
      </c>
      <c r="L35" s="6" t="s">
        <v>268</v>
      </c>
      <c r="M35" s="6" t="s">
        <v>269</v>
      </c>
      <c r="N35" s="6" t="s">
        <v>270</v>
      </c>
      <c r="O35" s="6" t="s">
        <v>104</v>
      </c>
    </row>
    <row r="36" spans="1:15" x14ac:dyDescent="0.25">
      <c r="A36" s="11" t="s">
        <v>105</v>
      </c>
      <c r="B36" s="7">
        <v>189000</v>
      </c>
      <c r="C36" s="7">
        <v>26000</v>
      </c>
      <c r="D36" s="7">
        <v>163000</v>
      </c>
      <c r="E36" s="7">
        <v>56000</v>
      </c>
      <c r="F36" s="7">
        <v>43000</v>
      </c>
      <c r="G36" s="7">
        <v>19000</v>
      </c>
      <c r="H36" s="7">
        <v>32000</v>
      </c>
      <c r="I36" s="7">
        <v>13000</v>
      </c>
      <c r="J36" s="8">
        <v>34.457172691256403</v>
      </c>
      <c r="K36" s="8">
        <v>26.408279843985099</v>
      </c>
      <c r="L36" s="8">
        <v>11.5309726359756</v>
      </c>
      <c r="M36" s="8">
        <v>19.7358803476552</v>
      </c>
      <c r="N36" s="8">
        <v>7.8676944811277298</v>
      </c>
      <c r="O36" s="7"/>
    </row>
    <row r="37" spans="1:15" x14ac:dyDescent="0.25">
      <c r="A37" s="11" t="s">
        <v>106</v>
      </c>
      <c r="B37" s="7">
        <v>191000</v>
      </c>
      <c r="C37" s="7">
        <v>25000</v>
      </c>
      <c r="D37" s="7">
        <v>166000</v>
      </c>
      <c r="E37" s="7">
        <v>60000</v>
      </c>
      <c r="F37" s="7">
        <v>40000</v>
      </c>
      <c r="G37" s="7">
        <v>19000</v>
      </c>
      <c r="H37" s="7">
        <v>36000</v>
      </c>
      <c r="I37" s="7">
        <v>10000</v>
      </c>
      <c r="J37" s="8">
        <v>36.348476274186403</v>
      </c>
      <c r="K37" s="8">
        <v>24.209841908179101</v>
      </c>
      <c r="L37" s="8">
        <v>11.6558101453289</v>
      </c>
      <c r="M37" s="8">
        <v>21.734916258292898</v>
      </c>
      <c r="N37" s="8">
        <v>6.0509554140127397</v>
      </c>
      <c r="O37" s="7"/>
    </row>
    <row r="38" spans="1:15" x14ac:dyDescent="0.25">
      <c r="A38" s="11" t="s">
        <v>108</v>
      </c>
      <c r="B38" s="7">
        <v>190000</v>
      </c>
      <c r="C38" s="7">
        <v>28000</v>
      </c>
      <c r="D38" s="7">
        <v>162000</v>
      </c>
      <c r="E38" s="7">
        <v>62000</v>
      </c>
      <c r="F38" s="7">
        <v>35000</v>
      </c>
      <c r="G38" s="7">
        <v>19000</v>
      </c>
      <c r="H38" s="7">
        <v>33000</v>
      </c>
      <c r="I38" s="7">
        <v>13000</v>
      </c>
      <c r="J38" s="8">
        <v>38.164977540186399</v>
      </c>
      <c r="K38" s="8">
        <v>21.5416218089122</v>
      </c>
      <c r="L38" s="8">
        <v>11.683434185939999</v>
      </c>
      <c r="M38" s="8">
        <v>20.5318582866194</v>
      </c>
      <c r="N38" s="8">
        <v>8.0781081783420596</v>
      </c>
      <c r="O38" s="7"/>
    </row>
    <row r="39" spans="1:15" x14ac:dyDescent="0.25">
      <c r="A39" s="11" t="s">
        <v>109</v>
      </c>
      <c r="B39" s="7">
        <v>192000</v>
      </c>
      <c r="C39" s="7">
        <v>31000</v>
      </c>
      <c r="D39" s="7">
        <v>161000</v>
      </c>
      <c r="E39" s="7">
        <v>61000</v>
      </c>
      <c r="F39" s="7">
        <v>40000</v>
      </c>
      <c r="G39" s="7">
        <v>17000</v>
      </c>
      <c r="H39" s="7">
        <v>34000</v>
      </c>
      <c r="I39" s="7">
        <v>10000</v>
      </c>
      <c r="J39" s="8">
        <v>37.739001875986098</v>
      </c>
      <c r="K39" s="8">
        <v>24.590326868842499</v>
      </c>
      <c r="L39" s="8">
        <v>10.475705358362999</v>
      </c>
      <c r="M39" s="8">
        <v>21.271943447093498</v>
      </c>
      <c r="N39" s="8">
        <v>5.9230224497148702</v>
      </c>
      <c r="O39" s="7"/>
    </row>
    <row r="40" spans="1:15" x14ac:dyDescent="0.25">
      <c r="A40" s="11" t="s">
        <v>110</v>
      </c>
      <c r="B40" s="7">
        <v>190000</v>
      </c>
      <c r="C40" s="7">
        <v>32000</v>
      </c>
      <c r="D40" s="7">
        <v>158000</v>
      </c>
      <c r="E40" s="7">
        <v>58000</v>
      </c>
      <c r="F40" s="7">
        <v>33000</v>
      </c>
      <c r="G40" s="7">
        <v>17000</v>
      </c>
      <c r="H40" s="7">
        <v>34000</v>
      </c>
      <c r="I40" s="7">
        <v>16000</v>
      </c>
      <c r="J40" s="8">
        <v>36.673014507241</v>
      </c>
      <c r="K40" s="8">
        <v>20.867524152373498</v>
      </c>
      <c r="L40" s="8">
        <v>10.9288303734681</v>
      </c>
      <c r="M40" s="8">
        <v>21.363541462365301</v>
      </c>
      <c r="N40" s="8">
        <v>10.1670895045521</v>
      </c>
      <c r="O40" s="7"/>
    </row>
    <row r="41" spans="1:15" x14ac:dyDescent="0.25">
      <c r="A41" s="11" t="s">
        <v>111</v>
      </c>
      <c r="B41" s="7">
        <v>189000</v>
      </c>
      <c r="C41" s="7">
        <v>30000</v>
      </c>
      <c r="D41" s="7">
        <v>159000</v>
      </c>
      <c r="E41" s="7">
        <v>56000</v>
      </c>
      <c r="F41" s="7">
        <v>35000</v>
      </c>
      <c r="G41" s="7">
        <v>19000</v>
      </c>
      <c r="H41" s="7">
        <v>39000</v>
      </c>
      <c r="I41" s="7">
        <v>10000</v>
      </c>
      <c r="J41" s="8">
        <v>35.176579632653798</v>
      </c>
      <c r="K41" s="8">
        <v>21.960692825211101</v>
      </c>
      <c r="L41" s="8">
        <v>11.679918283448</v>
      </c>
      <c r="M41" s="8">
        <v>24.779787763955198</v>
      </c>
      <c r="N41" s="8">
        <v>6.4030214947319299</v>
      </c>
      <c r="O41" s="7"/>
    </row>
    <row r="42" spans="1:15" x14ac:dyDescent="0.25">
      <c r="A42" s="11" t="s">
        <v>112</v>
      </c>
      <c r="B42" s="7">
        <v>180000</v>
      </c>
      <c r="C42" s="7">
        <v>26000</v>
      </c>
      <c r="D42" s="7">
        <v>154000</v>
      </c>
      <c r="E42" s="7">
        <v>51000</v>
      </c>
      <c r="F42" s="7">
        <v>33000</v>
      </c>
      <c r="G42" s="7">
        <v>17000</v>
      </c>
      <c r="H42" s="7">
        <v>39000</v>
      </c>
      <c r="I42" s="7">
        <v>13000</v>
      </c>
      <c r="J42" s="8">
        <v>33.415823852350698</v>
      </c>
      <c r="K42" s="8">
        <v>21.5137444400305</v>
      </c>
      <c r="L42" s="8">
        <v>10.8815848599506</v>
      </c>
      <c r="M42" s="8">
        <v>25.628284696489199</v>
      </c>
      <c r="N42" s="8">
        <v>8.5605621511790702</v>
      </c>
      <c r="O42" s="7"/>
    </row>
    <row r="43" spans="1:15" x14ac:dyDescent="0.25">
      <c r="A43" s="11" t="s">
        <v>113</v>
      </c>
      <c r="B43" s="7">
        <v>183000</v>
      </c>
      <c r="C43" s="7">
        <v>25000</v>
      </c>
      <c r="D43" s="7">
        <v>157000</v>
      </c>
      <c r="E43" s="7">
        <v>55000</v>
      </c>
      <c r="F43" s="7">
        <v>33000</v>
      </c>
      <c r="G43" s="7">
        <v>16000</v>
      </c>
      <c r="H43" s="7">
        <v>42000</v>
      </c>
      <c r="I43" s="7">
        <v>11000</v>
      </c>
      <c r="J43" s="8">
        <v>35.096215032962597</v>
      </c>
      <c r="K43" s="8">
        <v>21.224578104716599</v>
      </c>
      <c r="L43" s="8">
        <v>10.0898516048566</v>
      </c>
      <c r="M43" s="8">
        <v>26.549494743808399</v>
      </c>
      <c r="N43" s="8">
        <v>7.0398605136559196</v>
      </c>
      <c r="O43" s="7"/>
    </row>
    <row r="44" spans="1:15" x14ac:dyDescent="0.25">
      <c r="A44" s="11" t="s">
        <v>114</v>
      </c>
      <c r="B44" s="7">
        <v>189000</v>
      </c>
      <c r="C44" s="7">
        <v>25000</v>
      </c>
      <c r="D44" s="7">
        <v>163000</v>
      </c>
      <c r="E44" s="7">
        <v>56000</v>
      </c>
      <c r="F44" s="7">
        <v>41000</v>
      </c>
      <c r="G44" s="7">
        <v>17000</v>
      </c>
      <c r="H44" s="7">
        <v>40000</v>
      </c>
      <c r="I44" s="9">
        <v>9000</v>
      </c>
      <c r="J44" s="8">
        <v>34.237696841358002</v>
      </c>
      <c r="K44" s="8">
        <v>25.207934244429101</v>
      </c>
      <c r="L44" s="8">
        <v>10.428843340902</v>
      </c>
      <c r="M44" s="8">
        <v>24.373749181421498</v>
      </c>
      <c r="N44" s="10">
        <v>5.7517763918894902</v>
      </c>
      <c r="O44" s="7" t="s">
        <v>271</v>
      </c>
    </row>
    <row r="45" spans="1:15" x14ac:dyDescent="0.25">
      <c r="A45" s="11" t="s">
        <v>118</v>
      </c>
      <c r="B45" s="7">
        <v>-1000</v>
      </c>
      <c r="C45" s="7">
        <v>-6000</v>
      </c>
      <c r="D45" s="7">
        <v>5000</v>
      </c>
      <c r="E45" s="7">
        <v>-2000</v>
      </c>
      <c r="F45" s="7">
        <v>8000</v>
      </c>
      <c r="G45" s="7">
        <v>0</v>
      </c>
      <c r="H45" s="7">
        <v>6000</v>
      </c>
      <c r="I45" s="9">
        <v>-7000</v>
      </c>
      <c r="J45" s="8">
        <v>-2.4353176658829998</v>
      </c>
      <c r="K45" s="8">
        <v>4.3404100920555999</v>
      </c>
      <c r="L45" s="8">
        <v>-0.4999870325661</v>
      </c>
      <c r="M45" s="8">
        <v>3.0102077190562002</v>
      </c>
      <c r="N45" s="10">
        <v>-4.4153131126626102</v>
      </c>
      <c r="O45" s="7" t="s">
        <v>271</v>
      </c>
    </row>
    <row r="46" spans="1:15" x14ac:dyDescent="0.25">
      <c r="A46" s="7"/>
      <c r="B46" s="7"/>
      <c r="C46" s="7"/>
      <c r="D46" s="7"/>
      <c r="E46" s="7"/>
      <c r="F46" s="7"/>
      <c r="G46" s="7"/>
      <c r="H46" s="7"/>
      <c r="I46" s="7"/>
      <c r="J46" s="8"/>
      <c r="K46" s="8"/>
      <c r="L46" s="8"/>
      <c r="M46" s="8"/>
      <c r="N46" s="8"/>
      <c r="O46" s="7"/>
    </row>
  </sheetData>
  <pageMargins left="0.7" right="0.7" top="0.75" bottom="0.75" header="0.3" footer="0.3"/>
  <pageSetup paperSize="9" orientation="portrait" horizontalDpi="300" verticalDpi="300"/>
  <tableParts count="3">
    <tablePart r:id="rId1"/>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5"/>
  <sheetViews>
    <sheetView workbookViewId="0"/>
  </sheetViews>
  <sheetFormatPr defaultColWidth="10.90625" defaultRowHeight="15" x14ac:dyDescent="0.25"/>
  <cols>
    <col min="1" max="1" width="21.7265625" customWidth="1"/>
    <col min="2" max="15" width="16.7265625" customWidth="1"/>
    <col min="16" max="16" width="70.7265625" customWidth="1"/>
  </cols>
  <sheetData>
    <row r="1" spans="1:16" ht="19.2" x14ac:dyDescent="0.35">
      <c r="A1" s="2" t="s">
        <v>272</v>
      </c>
    </row>
    <row r="2" spans="1:16" x14ac:dyDescent="0.25">
      <c r="A2" t="s">
        <v>123</v>
      </c>
    </row>
    <row r="3" spans="1:16" ht="30" customHeight="1" x14ac:dyDescent="0.3">
      <c r="A3" s="3" t="s">
        <v>69</v>
      </c>
    </row>
    <row r="4" spans="1:16" x14ac:dyDescent="0.25">
      <c r="A4" t="s">
        <v>72</v>
      </c>
    </row>
    <row r="5" spans="1:16" x14ac:dyDescent="0.25">
      <c r="A5" t="s">
        <v>73</v>
      </c>
    </row>
    <row r="6" spans="1:16" x14ac:dyDescent="0.25">
      <c r="A6" t="s">
        <v>273</v>
      </c>
    </row>
    <row r="7" spans="1:16" ht="30" customHeight="1" x14ac:dyDescent="0.3">
      <c r="A7" s="3" t="s">
        <v>274</v>
      </c>
    </row>
    <row r="8" spans="1:16" ht="46.8" x14ac:dyDescent="0.3">
      <c r="A8" s="5" t="s">
        <v>76</v>
      </c>
      <c r="B8" s="6" t="s">
        <v>277</v>
      </c>
      <c r="C8" s="6" t="s">
        <v>175</v>
      </c>
      <c r="D8" s="6" t="s">
        <v>278</v>
      </c>
      <c r="E8" s="6" t="s">
        <v>279</v>
      </c>
      <c r="F8" s="6" t="s">
        <v>280</v>
      </c>
      <c r="G8" s="6" t="s">
        <v>281</v>
      </c>
      <c r="H8" s="6" t="s">
        <v>282</v>
      </c>
      <c r="I8" s="6" t="s">
        <v>283</v>
      </c>
      <c r="J8" s="6" t="s">
        <v>284</v>
      </c>
      <c r="K8" s="6" t="s">
        <v>285</v>
      </c>
      <c r="L8" s="6" t="s">
        <v>286</v>
      </c>
      <c r="M8" s="6" t="s">
        <v>287</v>
      </c>
      <c r="N8" s="6" t="s">
        <v>288</v>
      </c>
      <c r="O8" s="6" t="s">
        <v>289</v>
      </c>
      <c r="P8" s="6" t="s">
        <v>104</v>
      </c>
    </row>
    <row r="9" spans="1:16" x14ac:dyDescent="0.25">
      <c r="A9" s="11" t="s">
        <v>105</v>
      </c>
      <c r="B9" s="7">
        <v>621000</v>
      </c>
      <c r="C9" s="7">
        <v>331000</v>
      </c>
      <c r="D9" s="7">
        <v>88000</v>
      </c>
      <c r="E9" s="7">
        <v>47000</v>
      </c>
      <c r="F9" s="7">
        <v>64000</v>
      </c>
      <c r="G9" s="7">
        <v>133000</v>
      </c>
      <c r="H9" s="7">
        <v>290000</v>
      </c>
      <c r="I9" s="8">
        <v>41.447311771973702</v>
      </c>
      <c r="J9" s="8">
        <v>28.145632306057401</v>
      </c>
      <c r="K9" s="8">
        <v>45.470643831205898</v>
      </c>
      <c r="L9" s="8">
        <v>19.550440160790899</v>
      </c>
      <c r="M9" s="8">
        <v>17.2214225255678</v>
      </c>
      <c r="N9" s="8">
        <v>35.530519140570703</v>
      </c>
      <c r="O9" s="8">
        <v>90.053837765965696</v>
      </c>
      <c r="P9" s="7"/>
    </row>
    <row r="10" spans="1:16" x14ac:dyDescent="0.25">
      <c r="A10" s="11" t="s">
        <v>106</v>
      </c>
      <c r="B10" s="7">
        <v>614000</v>
      </c>
      <c r="C10" s="7">
        <v>323000</v>
      </c>
      <c r="D10" s="7">
        <v>85000</v>
      </c>
      <c r="E10" s="7">
        <v>39000</v>
      </c>
      <c r="F10" s="7">
        <v>62000</v>
      </c>
      <c r="G10" s="7">
        <v>137000</v>
      </c>
      <c r="H10" s="7">
        <v>291000</v>
      </c>
      <c r="I10" s="8">
        <v>40.913675198292502</v>
      </c>
      <c r="J10" s="8">
        <v>27.444378806359602</v>
      </c>
      <c r="K10" s="8">
        <v>44.311734381644897</v>
      </c>
      <c r="L10" s="8">
        <v>16.3384335706711</v>
      </c>
      <c r="M10" s="8">
        <v>16.580014977722001</v>
      </c>
      <c r="N10" s="8">
        <v>36.568635559599102</v>
      </c>
      <c r="O10" s="8">
        <v>89.868025134538996</v>
      </c>
      <c r="P10" s="7"/>
    </row>
    <row r="11" spans="1:16" x14ac:dyDescent="0.25">
      <c r="A11" s="11" t="s">
        <v>108</v>
      </c>
      <c r="B11" s="7">
        <v>615000</v>
      </c>
      <c r="C11" s="7">
        <v>322000</v>
      </c>
      <c r="D11" s="7">
        <v>85000</v>
      </c>
      <c r="E11" s="7">
        <v>39000</v>
      </c>
      <c r="F11" s="7">
        <v>62000</v>
      </c>
      <c r="G11" s="7">
        <v>136000</v>
      </c>
      <c r="H11" s="7">
        <v>293000</v>
      </c>
      <c r="I11" s="8">
        <v>40.925799691653097</v>
      </c>
      <c r="J11" s="8">
        <v>27.365067278331601</v>
      </c>
      <c r="K11" s="8">
        <v>43.923752298567798</v>
      </c>
      <c r="L11" s="8">
        <v>16.251534855459902</v>
      </c>
      <c r="M11" s="8">
        <v>16.758331246988298</v>
      </c>
      <c r="N11" s="8">
        <v>36.3666410781303</v>
      </c>
      <c r="O11" s="8">
        <v>89.943936717610001</v>
      </c>
      <c r="P11" s="7"/>
    </row>
    <row r="12" spans="1:16" x14ac:dyDescent="0.25">
      <c r="A12" s="11" t="s">
        <v>109</v>
      </c>
      <c r="B12" s="7">
        <v>624000</v>
      </c>
      <c r="C12" s="7">
        <v>328000</v>
      </c>
      <c r="D12" s="7">
        <v>83000</v>
      </c>
      <c r="E12" s="7">
        <v>44000</v>
      </c>
      <c r="F12" s="7">
        <v>68000</v>
      </c>
      <c r="G12" s="7">
        <v>132000</v>
      </c>
      <c r="H12" s="7">
        <v>296000</v>
      </c>
      <c r="I12" s="8">
        <v>41.457574546921798</v>
      </c>
      <c r="J12" s="8">
        <v>27.8551266953178</v>
      </c>
      <c r="K12" s="8">
        <v>43.096758171828299</v>
      </c>
      <c r="L12" s="8">
        <v>18.826924134662999</v>
      </c>
      <c r="M12" s="8">
        <v>18.256831615508599</v>
      </c>
      <c r="N12" s="8">
        <v>35.191486415966402</v>
      </c>
      <c r="O12" s="8">
        <v>90.354395042195705</v>
      </c>
      <c r="P12" s="7"/>
    </row>
    <row r="13" spans="1:16" x14ac:dyDescent="0.25">
      <c r="A13" s="11" t="s">
        <v>110</v>
      </c>
      <c r="B13" s="7">
        <v>622000</v>
      </c>
      <c r="C13" s="7">
        <v>325000</v>
      </c>
      <c r="D13" s="7">
        <v>85000</v>
      </c>
      <c r="E13" s="7">
        <v>43000</v>
      </c>
      <c r="F13" s="7">
        <v>69000</v>
      </c>
      <c r="G13" s="7">
        <v>128000</v>
      </c>
      <c r="H13" s="7">
        <v>297000</v>
      </c>
      <c r="I13" s="8">
        <v>41.2871337735209</v>
      </c>
      <c r="J13" s="8">
        <v>27.632834073884101</v>
      </c>
      <c r="K13" s="8">
        <v>43.759290610289902</v>
      </c>
      <c r="L13" s="8">
        <v>18.369597489078298</v>
      </c>
      <c r="M13" s="8">
        <v>18.571263450181601</v>
      </c>
      <c r="N13" s="8">
        <v>34.1018571253679</v>
      </c>
      <c r="O13" s="8">
        <v>90.117010224725206</v>
      </c>
      <c r="P13" s="7"/>
    </row>
    <row r="14" spans="1:16" x14ac:dyDescent="0.25">
      <c r="A14" s="11" t="s">
        <v>111</v>
      </c>
      <c r="B14" s="7">
        <v>614000</v>
      </c>
      <c r="C14" s="7">
        <v>317000</v>
      </c>
      <c r="D14" s="7">
        <v>86000</v>
      </c>
      <c r="E14" s="7">
        <v>35000</v>
      </c>
      <c r="F14" s="7">
        <v>64000</v>
      </c>
      <c r="G14" s="7">
        <v>132000</v>
      </c>
      <c r="H14" s="7">
        <v>297000</v>
      </c>
      <c r="I14" s="8">
        <v>40.700524070947097</v>
      </c>
      <c r="J14" s="8">
        <v>26.902264805108601</v>
      </c>
      <c r="K14" s="8">
        <v>44.020771360637298</v>
      </c>
      <c r="L14" s="8">
        <v>14.9850370672652</v>
      </c>
      <c r="M14" s="8">
        <v>17.212883687589098</v>
      </c>
      <c r="N14" s="8">
        <v>35.11237972616</v>
      </c>
      <c r="O14" s="8">
        <v>89.802065144493696</v>
      </c>
      <c r="P14" s="7"/>
    </row>
    <row r="15" spans="1:16" x14ac:dyDescent="0.25">
      <c r="A15" s="11" t="s">
        <v>112</v>
      </c>
      <c r="B15" s="7">
        <v>612000</v>
      </c>
      <c r="C15" s="7">
        <v>312000</v>
      </c>
      <c r="D15" s="7">
        <v>90000</v>
      </c>
      <c r="E15" s="7">
        <v>39000</v>
      </c>
      <c r="F15" s="7">
        <v>58000</v>
      </c>
      <c r="G15" s="7">
        <v>125000</v>
      </c>
      <c r="H15" s="7">
        <v>300000</v>
      </c>
      <c r="I15" s="8">
        <v>40.463809235822403</v>
      </c>
      <c r="J15" s="8">
        <v>26.465873983584601</v>
      </c>
      <c r="K15" s="8">
        <v>46.406744697992103</v>
      </c>
      <c r="L15" s="8">
        <v>16.585704667672299</v>
      </c>
      <c r="M15" s="8">
        <v>15.4265289103288</v>
      </c>
      <c r="N15" s="8">
        <v>33.245666054148103</v>
      </c>
      <c r="O15" s="8">
        <v>90.036720736097493</v>
      </c>
      <c r="P15" s="7"/>
    </row>
    <row r="16" spans="1:16" x14ac:dyDescent="0.25">
      <c r="A16" s="11" t="s">
        <v>113</v>
      </c>
      <c r="B16" s="7">
        <v>619000</v>
      </c>
      <c r="C16" s="7">
        <v>321000</v>
      </c>
      <c r="D16" s="7">
        <v>96000</v>
      </c>
      <c r="E16" s="7">
        <v>39000</v>
      </c>
      <c r="F16" s="7">
        <v>56000</v>
      </c>
      <c r="G16" s="7">
        <v>130000</v>
      </c>
      <c r="H16" s="7">
        <v>298000</v>
      </c>
      <c r="I16" s="8">
        <v>40.899860883029397</v>
      </c>
      <c r="J16" s="8">
        <v>27.2204563880418</v>
      </c>
      <c r="K16" s="8">
        <v>49.028065597257402</v>
      </c>
      <c r="L16" s="8">
        <v>16.474758691381201</v>
      </c>
      <c r="M16" s="8">
        <v>15.1059311253525</v>
      </c>
      <c r="N16" s="8">
        <v>34.603954342706203</v>
      </c>
      <c r="O16" s="8">
        <v>89.098851976023596</v>
      </c>
      <c r="P16" s="7"/>
    </row>
    <row r="17" spans="1:16" x14ac:dyDescent="0.25">
      <c r="A17" s="11" t="s">
        <v>114</v>
      </c>
      <c r="B17" s="7">
        <v>632000</v>
      </c>
      <c r="C17" s="7">
        <v>334000</v>
      </c>
      <c r="D17" s="7">
        <v>94000</v>
      </c>
      <c r="E17" s="7">
        <v>40000</v>
      </c>
      <c r="F17" s="7">
        <v>62000</v>
      </c>
      <c r="G17" s="7">
        <v>137000</v>
      </c>
      <c r="H17" s="7">
        <v>298000</v>
      </c>
      <c r="I17" s="8">
        <v>41.693500195892497</v>
      </c>
      <c r="J17" s="8">
        <v>28.307608572169801</v>
      </c>
      <c r="K17" s="8">
        <v>47.854714836842099</v>
      </c>
      <c r="L17" s="8">
        <v>17.289543385649299</v>
      </c>
      <c r="M17" s="8">
        <v>16.6488811149535</v>
      </c>
      <c r="N17" s="8">
        <v>36.535475362411297</v>
      </c>
      <c r="O17" s="8">
        <v>88.601307189542496</v>
      </c>
      <c r="P17" s="7"/>
    </row>
    <row r="18" spans="1:16" x14ac:dyDescent="0.25">
      <c r="A18" s="11" t="s">
        <v>118</v>
      </c>
      <c r="B18" s="7">
        <v>10000</v>
      </c>
      <c r="C18" s="7">
        <v>9000</v>
      </c>
      <c r="D18" s="7">
        <v>9000</v>
      </c>
      <c r="E18" s="7">
        <v>-3000</v>
      </c>
      <c r="F18" s="7">
        <v>-7000</v>
      </c>
      <c r="G18" s="7">
        <v>9000</v>
      </c>
      <c r="H18" s="7">
        <v>2000</v>
      </c>
      <c r="I18" s="8">
        <v>0.40636642237159698</v>
      </c>
      <c r="J18" s="8">
        <v>0.67477449828570002</v>
      </c>
      <c r="K18" s="8">
        <v>4.0954242265521996</v>
      </c>
      <c r="L18" s="8">
        <v>-1.0800541034290001</v>
      </c>
      <c r="M18" s="8">
        <v>-1.9223823352281</v>
      </c>
      <c r="N18" s="8">
        <v>2.4336182370434001</v>
      </c>
      <c r="O18" s="8">
        <v>-1.5157030351827101</v>
      </c>
      <c r="P18" s="7" t="s">
        <v>117</v>
      </c>
    </row>
    <row r="19" spans="1:16" x14ac:dyDescent="0.25">
      <c r="A19" s="7"/>
      <c r="B19" s="7"/>
      <c r="C19" s="7"/>
      <c r="D19" s="7"/>
      <c r="E19" s="7"/>
      <c r="F19" s="7"/>
      <c r="G19" s="7"/>
      <c r="H19" s="7"/>
      <c r="I19" s="8"/>
      <c r="J19" s="8"/>
      <c r="K19" s="8"/>
      <c r="L19" s="8"/>
      <c r="M19" s="8"/>
      <c r="N19" s="8"/>
      <c r="O19" s="8"/>
      <c r="P19" s="7"/>
    </row>
    <row r="20" spans="1:16" ht="30" customHeight="1" x14ac:dyDescent="0.3">
      <c r="A20" s="3" t="s">
        <v>275</v>
      </c>
    </row>
    <row r="21" spans="1:16" ht="46.8" x14ac:dyDescent="0.3">
      <c r="A21" s="5" t="s">
        <v>76</v>
      </c>
      <c r="B21" s="6" t="s">
        <v>290</v>
      </c>
      <c r="C21" s="6" t="s">
        <v>291</v>
      </c>
      <c r="D21" s="6" t="s">
        <v>292</v>
      </c>
      <c r="E21" s="6" t="s">
        <v>293</v>
      </c>
      <c r="F21" s="6" t="s">
        <v>294</v>
      </c>
      <c r="G21" s="6" t="s">
        <v>295</v>
      </c>
      <c r="H21" s="6" t="s">
        <v>296</v>
      </c>
      <c r="I21" s="6" t="s">
        <v>297</v>
      </c>
      <c r="J21" s="6" t="s">
        <v>298</v>
      </c>
      <c r="K21" s="6" t="s">
        <v>299</v>
      </c>
      <c r="L21" s="6" t="s">
        <v>300</v>
      </c>
      <c r="M21" s="6" t="s">
        <v>301</v>
      </c>
      <c r="N21" s="6" t="s">
        <v>302</v>
      </c>
      <c r="O21" s="6" t="s">
        <v>303</v>
      </c>
      <c r="P21" s="6" t="s">
        <v>104</v>
      </c>
    </row>
    <row r="22" spans="1:16" x14ac:dyDescent="0.25">
      <c r="A22" s="11" t="s">
        <v>105</v>
      </c>
      <c r="B22" s="7">
        <v>275000</v>
      </c>
      <c r="C22" s="7">
        <v>142000</v>
      </c>
      <c r="D22" s="7">
        <v>45000</v>
      </c>
      <c r="E22" s="7">
        <v>16000</v>
      </c>
      <c r="F22" s="7">
        <v>24000</v>
      </c>
      <c r="G22" s="7">
        <v>57000</v>
      </c>
      <c r="H22" s="7">
        <v>133000</v>
      </c>
      <c r="I22" s="8">
        <v>37.642889396696802</v>
      </c>
      <c r="J22" s="8">
        <v>24.567317723376501</v>
      </c>
      <c r="K22" s="8">
        <v>44.974347131999302</v>
      </c>
      <c r="L22" s="8">
        <v>13.867200818274799</v>
      </c>
      <c r="M22" s="8">
        <v>13.4843641417651</v>
      </c>
      <c r="N22" s="8">
        <v>31.209217244109499</v>
      </c>
      <c r="O22" s="8">
        <v>87.900398327158499</v>
      </c>
      <c r="P22" s="7"/>
    </row>
    <row r="23" spans="1:16" x14ac:dyDescent="0.25">
      <c r="A23" s="11" t="s">
        <v>106</v>
      </c>
      <c r="B23" s="7">
        <v>264000</v>
      </c>
      <c r="C23" s="7">
        <v>132000</v>
      </c>
      <c r="D23" s="7">
        <v>41000</v>
      </c>
      <c r="E23" s="7">
        <v>10000</v>
      </c>
      <c r="F23" s="7">
        <v>22000</v>
      </c>
      <c r="G23" s="7">
        <v>58000</v>
      </c>
      <c r="H23" s="7">
        <v>133000</v>
      </c>
      <c r="I23" s="8">
        <v>36.123038083281301</v>
      </c>
      <c r="J23" s="8">
        <v>22.727727123873201</v>
      </c>
      <c r="K23" s="8">
        <v>41.381764953580202</v>
      </c>
      <c r="L23" s="8">
        <v>8.9566130698750701</v>
      </c>
      <c r="M23" s="8">
        <v>12.0228626022041</v>
      </c>
      <c r="N23" s="8">
        <v>31.889125892628201</v>
      </c>
      <c r="O23" s="8">
        <v>87.317124582540103</v>
      </c>
      <c r="P23" s="7"/>
    </row>
    <row r="24" spans="1:16" x14ac:dyDescent="0.25">
      <c r="A24" s="11" t="s">
        <v>108</v>
      </c>
      <c r="B24" s="7">
        <v>267000</v>
      </c>
      <c r="C24" s="7">
        <v>132000</v>
      </c>
      <c r="D24" s="7">
        <v>42000</v>
      </c>
      <c r="E24" s="7">
        <v>12000</v>
      </c>
      <c r="F24" s="7">
        <v>20000</v>
      </c>
      <c r="G24" s="7">
        <v>58000</v>
      </c>
      <c r="H24" s="7">
        <v>135000</v>
      </c>
      <c r="I24" s="8">
        <v>36.376407750967402</v>
      </c>
      <c r="J24" s="8">
        <v>22.768717070464501</v>
      </c>
      <c r="K24" s="8">
        <v>41.649812771581303</v>
      </c>
      <c r="L24" s="8">
        <v>10.3304335925137</v>
      </c>
      <c r="M24" s="8">
        <v>11.175314727236399</v>
      </c>
      <c r="N24" s="8">
        <v>31.800070858201799</v>
      </c>
      <c r="O24" s="8">
        <v>88.075958813094402</v>
      </c>
      <c r="P24" s="7"/>
    </row>
    <row r="25" spans="1:16" x14ac:dyDescent="0.25">
      <c r="A25" s="11" t="s">
        <v>109</v>
      </c>
      <c r="B25" s="7">
        <v>271000</v>
      </c>
      <c r="C25" s="7">
        <v>136000</v>
      </c>
      <c r="D25" s="7">
        <v>43000</v>
      </c>
      <c r="E25" s="7">
        <v>11000</v>
      </c>
      <c r="F25" s="7">
        <v>24000</v>
      </c>
      <c r="G25" s="7">
        <v>57000</v>
      </c>
      <c r="H25" s="7">
        <v>135000</v>
      </c>
      <c r="I25" s="8">
        <v>36.874721701369701</v>
      </c>
      <c r="J25" s="8">
        <v>23.3928774408664</v>
      </c>
      <c r="K25" s="8">
        <v>42.850429444172299</v>
      </c>
      <c r="L25" s="8">
        <v>9.6881721351511096</v>
      </c>
      <c r="M25" s="8">
        <v>13.4635433996584</v>
      </c>
      <c r="N25" s="8">
        <v>31.2568764365625</v>
      </c>
      <c r="O25" s="8">
        <v>87.792297335093906</v>
      </c>
      <c r="P25" s="7"/>
    </row>
    <row r="26" spans="1:16" x14ac:dyDescent="0.25">
      <c r="A26" s="11" t="s">
        <v>110</v>
      </c>
      <c r="B26" s="7">
        <v>269000</v>
      </c>
      <c r="C26" s="7">
        <v>136000</v>
      </c>
      <c r="D26" s="7">
        <v>43000</v>
      </c>
      <c r="E26" s="7">
        <v>14000</v>
      </c>
      <c r="F26" s="7">
        <v>23000</v>
      </c>
      <c r="G26" s="7">
        <v>56000</v>
      </c>
      <c r="H26" s="7">
        <v>133000</v>
      </c>
      <c r="I26" s="8">
        <v>36.579403879514302</v>
      </c>
      <c r="J26" s="8">
        <v>23.355505518946199</v>
      </c>
      <c r="K26" s="8">
        <v>42.415719130261301</v>
      </c>
      <c r="L26" s="8">
        <v>12.0822710377448</v>
      </c>
      <c r="M26" s="8">
        <v>12.830355906384201</v>
      </c>
      <c r="N26" s="8">
        <v>30.447639274628301</v>
      </c>
      <c r="O26" s="8">
        <v>86.252651182039202</v>
      </c>
      <c r="P26" s="7"/>
    </row>
    <row r="27" spans="1:16" x14ac:dyDescent="0.25">
      <c r="A27" s="11" t="s">
        <v>111</v>
      </c>
      <c r="B27" s="7">
        <v>261000</v>
      </c>
      <c r="C27" s="7">
        <v>128000</v>
      </c>
      <c r="D27" s="7">
        <v>41000</v>
      </c>
      <c r="E27" s="9">
        <v>7000</v>
      </c>
      <c r="F27" s="7">
        <v>22000</v>
      </c>
      <c r="G27" s="7">
        <v>59000</v>
      </c>
      <c r="H27" s="7">
        <v>133000</v>
      </c>
      <c r="I27" s="8">
        <v>35.371740224915499</v>
      </c>
      <c r="J27" s="8">
        <v>22.029449203564202</v>
      </c>
      <c r="K27" s="8">
        <v>40.4639047136139</v>
      </c>
      <c r="L27" s="10">
        <v>5.7558534467192297</v>
      </c>
      <c r="M27" s="8">
        <v>11.922075193125499</v>
      </c>
      <c r="N27" s="8">
        <v>32.193291543903399</v>
      </c>
      <c r="O27" s="8">
        <v>85.233255549341393</v>
      </c>
      <c r="P27" s="7" t="s">
        <v>304</v>
      </c>
    </row>
    <row r="28" spans="1:16" x14ac:dyDescent="0.25">
      <c r="A28" s="11" t="s">
        <v>112</v>
      </c>
      <c r="B28" s="7">
        <v>267000</v>
      </c>
      <c r="C28" s="7">
        <v>132000</v>
      </c>
      <c r="D28" s="7">
        <v>45000</v>
      </c>
      <c r="E28" s="9">
        <v>11000</v>
      </c>
      <c r="F28" s="7">
        <v>22000</v>
      </c>
      <c r="G28" s="7">
        <v>54000</v>
      </c>
      <c r="H28" s="7">
        <v>134000</v>
      </c>
      <c r="I28" s="8">
        <v>36.143266211724303</v>
      </c>
      <c r="J28" s="8">
        <v>22.7546958363126</v>
      </c>
      <c r="K28" s="8">
        <v>44.967394105171401</v>
      </c>
      <c r="L28" s="10">
        <v>9.3727928890113894</v>
      </c>
      <c r="M28" s="8">
        <v>11.941658063696901</v>
      </c>
      <c r="N28" s="8">
        <v>29.675631231316299</v>
      </c>
      <c r="O28" s="8">
        <v>85.925097462772399</v>
      </c>
      <c r="P28" s="7" t="s">
        <v>304</v>
      </c>
    </row>
    <row r="29" spans="1:16" x14ac:dyDescent="0.25">
      <c r="A29" s="11" t="s">
        <v>113</v>
      </c>
      <c r="B29" s="7">
        <v>270000</v>
      </c>
      <c r="C29" s="7">
        <v>138000</v>
      </c>
      <c r="D29" s="7">
        <v>46000</v>
      </c>
      <c r="E29" s="7">
        <v>15000</v>
      </c>
      <c r="F29" s="7">
        <v>21000</v>
      </c>
      <c r="G29" s="7">
        <v>56000</v>
      </c>
      <c r="H29" s="7">
        <v>131000</v>
      </c>
      <c r="I29" s="8">
        <v>36.479178665195697</v>
      </c>
      <c r="J29" s="8">
        <v>23.7834170638499</v>
      </c>
      <c r="K29" s="8">
        <v>45.6964439218631</v>
      </c>
      <c r="L29" s="8">
        <v>13.147836590311</v>
      </c>
      <c r="M29" s="8">
        <v>11.3390357355437</v>
      </c>
      <c r="N29" s="8">
        <v>30.713947372719399</v>
      </c>
      <c r="O29" s="8">
        <v>83.426379335530896</v>
      </c>
      <c r="P29" s="7"/>
    </row>
    <row r="30" spans="1:16" x14ac:dyDescent="0.25">
      <c r="A30" s="11" t="s">
        <v>114</v>
      </c>
      <c r="B30" s="7">
        <v>279000</v>
      </c>
      <c r="C30" s="7">
        <v>145000</v>
      </c>
      <c r="D30" s="7">
        <v>46000</v>
      </c>
      <c r="E30" s="7">
        <v>17000</v>
      </c>
      <c r="F30" s="7">
        <v>24000</v>
      </c>
      <c r="G30" s="7">
        <v>58000</v>
      </c>
      <c r="H30" s="7">
        <v>134000</v>
      </c>
      <c r="I30" s="8">
        <v>37.718033848894599</v>
      </c>
      <c r="J30" s="8">
        <v>24.957300755454799</v>
      </c>
      <c r="K30" s="8">
        <v>45.698649553132</v>
      </c>
      <c r="L30" s="8">
        <v>14.487112956235899</v>
      </c>
      <c r="M30" s="8">
        <v>13.2078274312184</v>
      </c>
      <c r="N30" s="8">
        <v>31.706759053471</v>
      </c>
      <c r="O30" s="8">
        <v>84.656231649797604</v>
      </c>
      <c r="P30" s="7"/>
    </row>
    <row r="31" spans="1:16" x14ac:dyDescent="0.25">
      <c r="A31" s="11" t="s">
        <v>118</v>
      </c>
      <c r="B31" s="7">
        <v>10000</v>
      </c>
      <c r="C31" s="7">
        <v>10000</v>
      </c>
      <c r="D31" s="7">
        <v>4000</v>
      </c>
      <c r="E31" s="7">
        <v>3000</v>
      </c>
      <c r="F31" s="7">
        <v>1000</v>
      </c>
      <c r="G31" s="7">
        <v>2000</v>
      </c>
      <c r="H31" s="7">
        <v>1000</v>
      </c>
      <c r="I31" s="8">
        <v>1.1386299693802999</v>
      </c>
      <c r="J31" s="8">
        <v>1.6017952365085999</v>
      </c>
      <c r="K31" s="8">
        <v>3.2829304228707001</v>
      </c>
      <c r="L31" s="8">
        <v>2.4048419184910999</v>
      </c>
      <c r="M31" s="8">
        <v>0.37747152483419899</v>
      </c>
      <c r="N31" s="8">
        <v>1.2591197788427</v>
      </c>
      <c r="O31" s="8">
        <v>-1.5964195322415999</v>
      </c>
      <c r="P31" s="7" t="s">
        <v>117</v>
      </c>
    </row>
    <row r="32" spans="1:16" x14ac:dyDescent="0.25">
      <c r="A32" s="7"/>
      <c r="B32" s="7"/>
      <c r="C32" s="7"/>
      <c r="D32" s="7"/>
      <c r="E32" s="7"/>
      <c r="F32" s="7"/>
      <c r="G32" s="7"/>
      <c r="H32" s="7"/>
      <c r="I32" s="8"/>
      <c r="J32" s="8"/>
      <c r="K32" s="8"/>
      <c r="L32" s="8"/>
      <c r="M32" s="8"/>
      <c r="N32" s="8"/>
      <c r="O32" s="8"/>
      <c r="P32" s="7"/>
    </row>
    <row r="33" spans="1:16" ht="30" customHeight="1" x14ac:dyDescent="0.3">
      <c r="A33" s="3" t="s">
        <v>276</v>
      </c>
    </row>
    <row r="34" spans="1:16" ht="46.8" x14ac:dyDescent="0.3">
      <c r="A34" s="5" t="s">
        <v>76</v>
      </c>
      <c r="B34" s="6" t="s">
        <v>305</v>
      </c>
      <c r="C34" s="6" t="s">
        <v>306</v>
      </c>
      <c r="D34" s="6" t="s">
        <v>307</v>
      </c>
      <c r="E34" s="6" t="s">
        <v>308</v>
      </c>
      <c r="F34" s="6" t="s">
        <v>309</v>
      </c>
      <c r="G34" s="6" t="s">
        <v>310</v>
      </c>
      <c r="H34" s="6" t="s">
        <v>311</v>
      </c>
      <c r="I34" s="6" t="s">
        <v>312</v>
      </c>
      <c r="J34" s="6" t="s">
        <v>313</v>
      </c>
      <c r="K34" s="6" t="s">
        <v>314</v>
      </c>
      <c r="L34" s="6" t="s">
        <v>315</v>
      </c>
      <c r="M34" s="6" t="s">
        <v>316</v>
      </c>
      <c r="N34" s="6" t="s">
        <v>317</v>
      </c>
      <c r="O34" s="6" t="s">
        <v>318</v>
      </c>
      <c r="P34" s="6" t="s">
        <v>104</v>
      </c>
    </row>
    <row r="35" spans="1:16" x14ac:dyDescent="0.25">
      <c r="A35" s="11" t="s">
        <v>105</v>
      </c>
      <c r="B35" s="7">
        <v>346000</v>
      </c>
      <c r="C35" s="7">
        <v>189000</v>
      </c>
      <c r="D35" s="7">
        <v>43000</v>
      </c>
      <c r="E35" s="7">
        <v>30000</v>
      </c>
      <c r="F35" s="7">
        <v>40000</v>
      </c>
      <c r="G35" s="7">
        <v>76000</v>
      </c>
      <c r="H35" s="7">
        <v>157000</v>
      </c>
      <c r="I35" s="8">
        <v>45.070653810014697</v>
      </c>
      <c r="J35" s="8">
        <v>31.625584207163602</v>
      </c>
      <c r="K35" s="8">
        <v>46.0023449180892</v>
      </c>
      <c r="L35" s="8">
        <v>25.060742797639701</v>
      </c>
      <c r="M35" s="8">
        <v>20.738988691725201</v>
      </c>
      <c r="N35" s="8">
        <v>39.668397358472802</v>
      </c>
      <c r="O35" s="8">
        <v>91.953781021214894</v>
      </c>
      <c r="P35" s="7"/>
    </row>
    <row r="36" spans="1:16" x14ac:dyDescent="0.25">
      <c r="A36" s="11" t="s">
        <v>106</v>
      </c>
      <c r="B36" s="7">
        <v>349000</v>
      </c>
      <c r="C36" s="7">
        <v>191000</v>
      </c>
      <c r="D36" s="7">
        <v>44000</v>
      </c>
      <c r="E36" s="7">
        <v>28000</v>
      </c>
      <c r="F36" s="7">
        <v>40000</v>
      </c>
      <c r="G36" s="7">
        <v>79000</v>
      </c>
      <c r="H36" s="7">
        <v>158000</v>
      </c>
      <c r="I36" s="8">
        <v>45.478675626349002</v>
      </c>
      <c r="J36" s="8">
        <v>32.033641066921597</v>
      </c>
      <c r="K36" s="8">
        <v>47.451544973999702</v>
      </c>
      <c r="L36" s="8">
        <v>23.5109145668605</v>
      </c>
      <c r="M36" s="8">
        <v>20.871298107602001</v>
      </c>
      <c r="N36" s="8">
        <v>41.047800068927302</v>
      </c>
      <c r="O36" s="8">
        <v>92.1209864620361</v>
      </c>
      <c r="P36" s="7"/>
    </row>
    <row r="37" spans="1:16" x14ac:dyDescent="0.25">
      <c r="A37" s="11" t="s">
        <v>108</v>
      </c>
      <c r="B37" s="7">
        <v>348000</v>
      </c>
      <c r="C37" s="7">
        <v>190000</v>
      </c>
      <c r="D37" s="7">
        <v>43000</v>
      </c>
      <c r="E37" s="7">
        <v>26000</v>
      </c>
      <c r="F37" s="7">
        <v>42000</v>
      </c>
      <c r="G37" s="7">
        <v>78000</v>
      </c>
      <c r="H37" s="7">
        <v>158000</v>
      </c>
      <c r="I37" s="8">
        <v>45.263064817933198</v>
      </c>
      <c r="J37" s="8">
        <v>31.839107254562901</v>
      </c>
      <c r="K37" s="8">
        <v>46.361226482930299</v>
      </c>
      <c r="L37" s="8">
        <v>22.015888613160602</v>
      </c>
      <c r="M37" s="8">
        <v>22.015922051989701</v>
      </c>
      <c r="N37" s="8">
        <v>40.736973338966997</v>
      </c>
      <c r="O37" s="8">
        <v>91.595758228273098</v>
      </c>
      <c r="P37" s="7"/>
    </row>
    <row r="38" spans="1:16" x14ac:dyDescent="0.25">
      <c r="A38" s="11" t="s">
        <v>109</v>
      </c>
      <c r="B38" s="7">
        <v>353000</v>
      </c>
      <c r="C38" s="7">
        <v>192000</v>
      </c>
      <c r="D38" s="7">
        <v>40000</v>
      </c>
      <c r="E38" s="7">
        <v>33000</v>
      </c>
      <c r="F38" s="7">
        <v>44000</v>
      </c>
      <c r="G38" s="7">
        <v>75000</v>
      </c>
      <c r="H38" s="7">
        <v>161000</v>
      </c>
      <c r="I38" s="8">
        <v>45.828679339384003</v>
      </c>
      <c r="J38" s="8">
        <v>32.200260278659201</v>
      </c>
      <c r="K38" s="8">
        <v>43.360886859005298</v>
      </c>
      <c r="L38" s="8">
        <v>27.739983619436</v>
      </c>
      <c r="M38" s="8">
        <v>22.773518945272698</v>
      </c>
      <c r="N38" s="8">
        <v>38.954112193343398</v>
      </c>
      <c r="O38" s="8">
        <v>92.622535470794205</v>
      </c>
      <c r="P38" s="7"/>
    </row>
    <row r="39" spans="1:16" x14ac:dyDescent="0.25">
      <c r="A39" s="11" t="s">
        <v>110</v>
      </c>
      <c r="B39" s="7">
        <v>353000</v>
      </c>
      <c r="C39" s="7">
        <v>190000</v>
      </c>
      <c r="D39" s="7">
        <v>42000</v>
      </c>
      <c r="E39" s="7">
        <v>29000</v>
      </c>
      <c r="F39" s="7">
        <v>46000</v>
      </c>
      <c r="G39" s="7">
        <v>72000</v>
      </c>
      <c r="H39" s="7">
        <v>163000</v>
      </c>
      <c r="I39" s="8">
        <v>45.778891017650302</v>
      </c>
      <c r="J39" s="8">
        <v>31.7992719272799</v>
      </c>
      <c r="K39" s="8">
        <v>45.200248170809999</v>
      </c>
      <c r="L39" s="8">
        <v>24.510173797127699</v>
      </c>
      <c r="M39" s="8">
        <v>23.9832685800226</v>
      </c>
      <c r="N39" s="8">
        <v>37.5947364037645</v>
      </c>
      <c r="O39" s="8">
        <v>93.540680820834794</v>
      </c>
      <c r="P39" s="7"/>
    </row>
    <row r="40" spans="1:16" x14ac:dyDescent="0.25">
      <c r="A40" s="11" t="s">
        <v>111</v>
      </c>
      <c r="B40" s="7">
        <v>353000</v>
      </c>
      <c r="C40" s="7">
        <v>189000</v>
      </c>
      <c r="D40" s="7">
        <v>45000</v>
      </c>
      <c r="E40" s="7">
        <v>29000</v>
      </c>
      <c r="F40" s="7">
        <v>43000</v>
      </c>
      <c r="G40" s="7">
        <v>73000</v>
      </c>
      <c r="H40" s="7">
        <v>165000</v>
      </c>
      <c r="I40" s="8">
        <v>45.786645286552698</v>
      </c>
      <c r="J40" s="8">
        <v>31.650458097412301</v>
      </c>
      <c r="K40" s="8">
        <v>47.837823419578598</v>
      </c>
      <c r="L40" s="8">
        <v>24.008608731473199</v>
      </c>
      <c r="M40" s="8">
        <v>22.2058132860199</v>
      </c>
      <c r="N40" s="8">
        <v>37.8997784642266</v>
      </c>
      <c r="O40" s="8">
        <v>93.852694931579506</v>
      </c>
      <c r="P40" s="7"/>
    </row>
    <row r="41" spans="1:16" x14ac:dyDescent="0.25">
      <c r="A41" s="11" t="s">
        <v>112</v>
      </c>
      <c r="B41" s="7">
        <v>345000</v>
      </c>
      <c r="C41" s="7">
        <v>180000</v>
      </c>
      <c r="D41" s="7">
        <v>45000</v>
      </c>
      <c r="E41" s="7">
        <v>28000</v>
      </c>
      <c r="F41" s="7">
        <v>36000</v>
      </c>
      <c r="G41" s="7">
        <v>71000</v>
      </c>
      <c r="H41" s="7">
        <v>165000</v>
      </c>
      <c r="I41" s="8">
        <v>44.589928969573698</v>
      </c>
      <c r="J41" s="8">
        <v>30.084107404099299</v>
      </c>
      <c r="K41" s="8">
        <v>47.952158506868699</v>
      </c>
      <c r="L41" s="8">
        <v>23.6481244096613</v>
      </c>
      <c r="M41" s="8">
        <v>18.717868502007398</v>
      </c>
      <c r="N41" s="8">
        <v>36.653429940642603</v>
      </c>
      <c r="O41" s="8">
        <v>93.685625482099894</v>
      </c>
      <c r="P41" s="7"/>
    </row>
    <row r="42" spans="1:16" x14ac:dyDescent="0.25">
      <c r="A42" s="11" t="s">
        <v>113</v>
      </c>
      <c r="B42" s="7">
        <v>349000</v>
      </c>
      <c r="C42" s="7">
        <v>183000</v>
      </c>
      <c r="D42" s="7">
        <v>50000</v>
      </c>
      <c r="E42" s="7">
        <v>23000</v>
      </c>
      <c r="F42" s="7">
        <v>36000</v>
      </c>
      <c r="G42" s="7">
        <v>74000</v>
      </c>
      <c r="H42" s="7">
        <v>167000</v>
      </c>
      <c r="I42" s="8">
        <v>45.123617856773798</v>
      </c>
      <c r="J42" s="8">
        <v>30.572730912459601</v>
      </c>
      <c r="K42" s="8">
        <v>52.606443944475103</v>
      </c>
      <c r="L42" s="8">
        <v>19.736118746563999</v>
      </c>
      <c r="M42" s="8">
        <v>18.6664860725467</v>
      </c>
      <c r="N42" s="8">
        <v>38.315024022854203</v>
      </c>
      <c r="O42" s="8">
        <v>94.138691856692205</v>
      </c>
      <c r="P42" s="7"/>
    </row>
    <row r="43" spans="1:16" x14ac:dyDescent="0.25">
      <c r="A43" s="11" t="s">
        <v>114</v>
      </c>
      <c r="B43" s="7">
        <v>353000</v>
      </c>
      <c r="C43" s="7">
        <v>189000</v>
      </c>
      <c r="D43" s="7">
        <v>47000</v>
      </c>
      <c r="E43" s="7">
        <v>24000</v>
      </c>
      <c r="F43" s="7">
        <v>38000</v>
      </c>
      <c r="G43" s="7">
        <v>79000</v>
      </c>
      <c r="H43" s="7">
        <v>164000</v>
      </c>
      <c r="I43" s="8">
        <v>45.4932804264201</v>
      </c>
      <c r="J43" s="8">
        <v>31.577034214163099</v>
      </c>
      <c r="K43" s="8">
        <v>50.169616908850699</v>
      </c>
      <c r="L43" s="8">
        <v>20.0423088032896</v>
      </c>
      <c r="M43" s="8">
        <v>19.9044387075283</v>
      </c>
      <c r="N43" s="8">
        <v>41.139957198362701</v>
      </c>
      <c r="O43" s="8">
        <v>92.107079333194903</v>
      </c>
      <c r="P43" s="7"/>
    </row>
    <row r="44" spans="1:16" x14ac:dyDescent="0.25">
      <c r="A44" s="11" t="s">
        <v>118</v>
      </c>
      <c r="B44" s="7">
        <v>0</v>
      </c>
      <c r="C44" s="7">
        <v>-1000</v>
      </c>
      <c r="D44" s="7">
        <v>5000</v>
      </c>
      <c r="E44" s="7">
        <v>-6000</v>
      </c>
      <c r="F44" s="7">
        <v>-8000</v>
      </c>
      <c r="G44" s="7">
        <v>7000</v>
      </c>
      <c r="H44" s="7">
        <v>1000</v>
      </c>
      <c r="I44" s="8">
        <v>-0.28561059123020299</v>
      </c>
      <c r="J44" s="8">
        <v>-0.22223771311680099</v>
      </c>
      <c r="K44" s="8">
        <v>4.9693687380406999</v>
      </c>
      <c r="L44" s="8">
        <v>-4.4678649938381003</v>
      </c>
      <c r="M44" s="8">
        <v>-4.0788298724942997</v>
      </c>
      <c r="N44" s="8">
        <v>3.5452207945982002</v>
      </c>
      <c r="O44" s="8">
        <v>-1.4336014876398899</v>
      </c>
      <c r="P44" s="7" t="s">
        <v>117</v>
      </c>
    </row>
    <row r="45" spans="1:16" x14ac:dyDescent="0.25">
      <c r="A45" s="7"/>
      <c r="B45" s="7"/>
      <c r="C45" s="7"/>
      <c r="D45" s="7"/>
      <c r="E45" s="7"/>
      <c r="F45" s="7"/>
      <c r="G45" s="7"/>
      <c r="H45" s="7"/>
      <c r="I45" s="8"/>
      <c r="J45" s="8"/>
      <c r="K45" s="8"/>
      <c r="L45" s="8"/>
      <c r="M45" s="8"/>
      <c r="N45" s="8"/>
      <c r="O45" s="8"/>
      <c r="P45" s="7"/>
    </row>
  </sheetData>
  <pageMargins left="0.7" right="0.7" top="0.75" bottom="0.75" header="0.3" footer="0.3"/>
  <pageSetup paperSize="9" orientation="portrait" horizontalDpi="300" verticalDpi="300"/>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Cover Sheet</vt:lpstr>
      <vt:lpstr>Table of Contents</vt:lpstr>
      <vt:lpstr>2.1</vt:lpstr>
      <vt:lpstr>2.2</vt:lpstr>
      <vt:lpstr>2.3</vt:lpstr>
      <vt:lpstr>2.4</vt:lpstr>
      <vt:lpstr>2.5</vt:lpstr>
      <vt:lpstr>2.6</vt:lpstr>
      <vt:lpstr>2.7</vt:lpstr>
      <vt:lpstr>2.8</vt:lpstr>
      <vt:lpstr>2.9</vt:lpstr>
      <vt:lpstr>2.10</vt:lpstr>
      <vt:lpstr>2.11</vt:lpstr>
      <vt:lpstr>2.12</vt:lpstr>
      <vt:lpstr>2.13</vt:lpstr>
      <vt:lpstr>2.14</vt:lpstr>
      <vt:lpstr>2.48</vt:lpstr>
      <vt:lpstr>2.49</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Labour-force-survey-tables-November_2024 </dc:title>
  <dc:creator>1481376</dc:creator>
  <cp:lastModifiedBy>McFetridge, Mark</cp:lastModifiedBy>
  <dcterms:created xsi:type="dcterms:W3CDTF">2024-10-25T10:33:56Z</dcterms:created>
  <dcterms:modified xsi:type="dcterms:W3CDTF">2024-11-04T16:15:06Z</dcterms:modified>
</cp:coreProperties>
</file>