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1481376\Desktop\LMR FOLDERS FOR OUPUTS CREATED WHEN DOING NOV24 LMR\"/>
    </mc:Choice>
  </mc:AlternateContent>
  <xr:revisionPtr revIDLastSave="0" documentId="13_ncr:1_{F110B039-E963-4B7C-8381-EEE379A89AF7}" xr6:coauthVersionLast="47" xr6:coauthVersionMax="47" xr10:uidLastSave="{00000000-0000-0000-0000-000000000000}"/>
  <bookViews>
    <workbookView xWindow="28680" yWindow="-120" windowWidth="29040" windowHeight="17520" xr2:uid="{00000000-000D-0000-FFFF-FFFF00000000}"/>
  </bookViews>
  <sheets>
    <sheet name="Cover Sheet" sheetId="1" r:id="rId1"/>
    <sheet name="Table of Contents" sheetId="2" r:id="rId2"/>
    <sheet name="2.1" sheetId="15" r:id="rId3"/>
    <sheet name="2.2" sheetId="3" r:id="rId4"/>
    <sheet name="2.3" sheetId="4" r:id="rId5"/>
    <sheet name="2.4" sheetId="5" r:id="rId6"/>
    <sheet name="2.5" sheetId="6" r:id="rId7"/>
    <sheet name="2.6" sheetId="7" r:id="rId8"/>
    <sheet name="2.7" sheetId="8" r:id="rId9"/>
    <sheet name="2.8" sheetId="9" r:id="rId10"/>
    <sheet name="2.9" sheetId="10" r:id="rId11"/>
    <sheet name="2.10" sheetId="11" r:id="rId12"/>
    <sheet name="2.11" sheetId="12" r:id="rId13"/>
    <sheet name="2.12" sheetId="13" r:id="rId14"/>
    <sheet name="2.13" sheetId="16" r:id="rId15"/>
    <sheet name="2.14" sheetId="19" r:id="rId16"/>
    <sheet name="2.48" sheetId="17" r:id="rId17"/>
    <sheet name="2.49" sheetId="18" r:id="rId18"/>
    <sheet name="Notes" sheetId="14"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2" l="1"/>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<sst xmlns="http://schemas.openxmlformats.org/spreadsheetml/2006/main" count="1469" uniqueCount="712">
  <si>
    <t>Labour Force Survey Tables</t>
  </si>
  <si>
    <t>Each month Labour Force Survey data is published on the NISRA website at the link below.</t>
  </si>
  <si>
    <t>The Labour Force Survey</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</si>
  <si>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and Property Services list of domestic properties in Northern Ireland (only private household addresses are eligible as the LFS is a survey of the private household population).</t>
  </si>
  <si>
    <t>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of around 3,900 addresses is made up of five 'waves', each containing approximately 780 private households.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</si>
  <si>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age and sex shown by the population figures.</t>
  </si>
  <si>
    <t>Because the LFS is a sample survey results are subject to sampling error, i.e. the actual proportion of the population in private households with a particular characteristic may differ from the proportion of the LFS sample with that characteristic. See the confidence intervals in table 2.48 for details of sampling errors from the latest LFS results.</t>
  </si>
  <si>
    <t>Please contact:</t>
  </si>
  <si>
    <t>Mark McFetridge</t>
  </si>
  <si>
    <t>Colby House</t>
  </si>
  <si>
    <t>Stranmillis Court</t>
  </si>
  <si>
    <t>Belfast BT9 5RR</t>
  </si>
  <si>
    <t>Tel: 02890 255 172</t>
  </si>
  <si>
    <t>Labour Force Survey</t>
  </si>
  <si>
    <t>LFS@finance-ni.gov.uk</t>
  </si>
  <si>
    <t>Table of contents</t>
  </si>
  <si>
    <t>Worksheet name</t>
  </si>
  <si>
    <t>Table no.</t>
  </si>
  <si>
    <t>Table name</t>
  </si>
  <si>
    <t>2.1</t>
  </si>
  <si>
    <t>Northern Ireland labour market structure, age 16 and over, numbers and rates, seasonally adjusted</t>
  </si>
  <si>
    <t>Northern Ireland labour market structure, aged 16 to 64, numbers and rates, seasonally adjusted</t>
  </si>
  <si>
    <t>2.2</t>
  </si>
  <si>
    <t>Northern Ireland labour market structure, age 16 and over, numbers and rates, unadjusted</t>
  </si>
  <si>
    <t>Northern Ireland labour market structure, aged 16 to 64, numbers and rates, unadjusted</t>
  </si>
  <si>
    <t>2.3</t>
  </si>
  <si>
    <t>Economic activity by age (numbers) and age-specific economic activity rates</t>
  </si>
  <si>
    <t>Economic activity for males by age (numbers) and age-specific male economic activity rates</t>
  </si>
  <si>
    <t>Economic activity for females by age (numbers) and age-specific female economic activity rates</t>
  </si>
  <si>
    <t>2.4</t>
  </si>
  <si>
    <t>Economic inactivity by reason, aged 16 to 64, numbers and rates</t>
  </si>
  <si>
    <t>Economic inactivity by reason, for males aged 16 to 64, numbers and rates</t>
  </si>
  <si>
    <t>Economic inactivity by reason, for females aged 16 to 64, numbers and rates</t>
  </si>
  <si>
    <t>2.5</t>
  </si>
  <si>
    <t>Economically inactive who want work, aged 16 to 64, numbers and rates</t>
  </si>
  <si>
    <t>Economically inactive males who want work, for males aged 16 to 64, numbers and rates</t>
  </si>
  <si>
    <t>Economically inactive females who want work, for females aged 16 to 64, numbers and rates</t>
  </si>
  <si>
    <t>2.6</t>
  </si>
  <si>
    <t>Economically inactive who do not want work, aged 16 to 64, numbers and rates</t>
  </si>
  <si>
    <t>Economically inactive males who do not want work, for males aged 16 to 64, numbers and rates</t>
  </si>
  <si>
    <t>Economically inactive females who do not want work, for females aged 16 to 64, numbers and rates</t>
  </si>
  <si>
    <t>2.7</t>
  </si>
  <si>
    <t>Economic inactivity by age (numbers) and age-specific economic inactivity rates</t>
  </si>
  <si>
    <t>Economic inactivity for males by age (numbers) and-age specific economic inactivity rates</t>
  </si>
  <si>
    <t>Economic inactivity for females by age (numbers) and-age specific economic inactivity rates</t>
  </si>
  <si>
    <t>2.8</t>
  </si>
  <si>
    <t>Employment by category, age 16 and over</t>
  </si>
  <si>
    <t>Employment for males by category, age 16 and over</t>
  </si>
  <si>
    <t>Employment for females by category, age 16 and over</t>
  </si>
  <si>
    <t>2.9</t>
  </si>
  <si>
    <t>Actual weekly hours of work, age 16 and over</t>
  </si>
  <si>
    <t>Actual weekly hours of work, for males age 16 and over</t>
  </si>
  <si>
    <t>Actual weekly hours of work, for females age 16 and over</t>
  </si>
  <si>
    <t>2.10</t>
  </si>
  <si>
    <t>Employment by age (numbers) and age-specific employment rates</t>
  </si>
  <si>
    <t>Employment for males by age (numbers) and age-specific employment rates</t>
  </si>
  <si>
    <t>Employment for females by age (numbers) and age-specific employment rates</t>
  </si>
  <si>
    <t>2.11</t>
  </si>
  <si>
    <t>Unemployment by age (numbers) and age-specific unemployment rates</t>
  </si>
  <si>
    <t>2.12</t>
  </si>
  <si>
    <t>Unemployment by duration, age 16 and over</t>
  </si>
  <si>
    <t>2.13</t>
  </si>
  <si>
    <t>Seasonally adjusted regional LFS estimates</t>
  </si>
  <si>
    <t>2.14</t>
  </si>
  <si>
    <t>Sampling variability of regional and UK LFS estimates</t>
  </si>
  <si>
    <t>2.48</t>
  </si>
  <si>
    <t>Confidence intervals of Northern Ireland LFS estimates</t>
  </si>
  <si>
    <t>2.49</t>
  </si>
  <si>
    <t>Seasonally adjusted sampling variability of Northern Ireland LFS estimates</t>
  </si>
  <si>
    <t>Notes</t>
  </si>
  <si>
    <t>Northern Ireland labour market structure, age 16 and over and aged 16 to 64, numbers and rates, unadjusted</t>
  </si>
  <si>
    <t>This worksheet contains 2 tables presented vertically separated by a single blank row. The tables represent different population segments. Additional notes referenced here are on the notes sheet.</t>
  </si>
  <si>
    <t>Figures may not sum due to rounding.</t>
  </si>
  <si>
    <t>Some shorthand may be used in these tables: [d] is disclosive [note 2], [u] is unavailable, and [s] is shaded - shaded cells refer to estimates based on a small sample size [note 1].</t>
  </si>
  <si>
    <t>Table 2.2a: Northern Ireland labour market structure, age 16 and over, numbers and rates, unadjusted</t>
  </si>
  <si>
    <t>Table 2.2b: Northern Ireland labour market structure, aged 16 to 64, numbers and rates, unadjusted</t>
  </si>
  <si>
    <t>Rolling monthly quarter [note 3]</t>
  </si>
  <si>
    <t>Age 16 and over population [note 4]</t>
  </si>
  <si>
    <t>Total economically active [note 7]</t>
  </si>
  <si>
    <t>Total in employment [note 5]</t>
  </si>
  <si>
    <t>Unemployed [note 6]</t>
  </si>
  <si>
    <t>Economically inactive [note 8]</t>
  </si>
  <si>
    <t>Activity rate [note 9] (%)</t>
  </si>
  <si>
    <t>Employment rate [note 10] (%)</t>
  </si>
  <si>
    <t xml:space="preserve">Unemployment rate [note 11] (%) </t>
  </si>
  <si>
    <t>Inactivity rate [note 12] (%)</t>
  </si>
  <si>
    <t>Male population aged 16 and over [note 4]</t>
  </si>
  <si>
    <t>Males economically active [note 7]</t>
  </si>
  <si>
    <t>Males in employment [note 5]</t>
  </si>
  <si>
    <t>Males unemployed [note 6]</t>
  </si>
  <si>
    <t>Males economically inactive [note 8]</t>
  </si>
  <si>
    <t>Male activity rate [note 9] (%)</t>
  </si>
  <si>
    <t>Male employment rate [note 10] (%)</t>
  </si>
  <si>
    <t>Male unemployment rate [note 11] (%)</t>
  </si>
  <si>
    <t>Male inactivity rate [note 12] (%)</t>
  </si>
  <si>
    <t>Female population aged 16 and over [note 4]</t>
  </si>
  <si>
    <t>Females economically active [note 7]</t>
  </si>
  <si>
    <t>Females in employment [note 5]</t>
  </si>
  <si>
    <t>Females unemployed [note 6]</t>
  </si>
  <si>
    <t>Females economically inactive [note 8]</t>
  </si>
  <si>
    <t>Female activity rate [note 9] (%)</t>
  </si>
  <si>
    <t>Female employment rate [note 10] (%)</t>
  </si>
  <si>
    <t xml:space="preserve">Female unemployment rate [note 11] (%) </t>
  </si>
  <si>
    <t>Female inactivity rate [note 12] (%)</t>
  </si>
  <si>
    <t>Small sample size cells [note 22]</t>
  </si>
  <si>
    <t>Jul-Sep 2022</t>
  </si>
  <si>
    <t>Oct-Dec 2022</t>
  </si>
  <si>
    <t>[s] The following columns are shaded in this row:    W AA</t>
  </si>
  <si>
    <t>Jan-Mar 2023</t>
  </si>
  <si>
    <t>Apr-Jun 2023</t>
  </si>
  <si>
    <t>Jul-Sep 2023</t>
  </si>
  <si>
    <t>Oct-Dec 2023</t>
  </si>
  <si>
    <t>Jan-Mar 2024</t>
  </si>
  <si>
    <t>Apr-Jun 2024</t>
  </si>
  <si>
    <t>Jul-Sep 2024</t>
  </si>
  <si>
    <t>[s] The following columns are shaded in this row:  N R W AA</t>
  </si>
  <si>
    <t>Change on quarter</t>
  </si>
  <si>
    <t/>
  </si>
  <si>
    <t>Change on year</t>
  </si>
  <si>
    <t>Aged 16 to 64 population [note 4]</t>
  </si>
  <si>
    <t>Male population aged 16 to 64 [note 4]</t>
  </si>
  <si>
    <t>Female population aged 16 to 64 [note 4]</t>
  </si>
  <si>
    <t>Economic activity by age (numbers) and age-specific economic activity rates [Notes 7, 9]</t>
  </si>
  <si>
    <t>This worksheet contains 3 tables presented vertically separated by a single blank row. The tables represent data according to sex. Additional notes referenced here can be found on the notes sheet.</t>
  </si>
  <si>
    <t>Economic activity rates per age band = number employed in that age band / population of that age band.</t>
  </si>
  <si>
    <t>Table 2.3a: Economic activity by age (numbers) and age-specific economic activity rates</t>
  </si>
  <si>
    <t>Table 2.3b: Economic activity for males by age (numbers) and age-specific male economic activity rates</t>
  </si>
  <si>
    <t>Table 2.3c: Economic activity for females by age (numbers) and age-specific female economic activity rates</t>
  </si>
  <si>
    <t>Aged 16 and over economically active</t>
  </si>
  <si>
    <t>Aged 16 to 64 economically active</t>
  </si>
  <si>
    <t>Aged 16 to 24 economically active</t>
  </si>
  <si>
    <t>Aged 25 to 34 economically active</t>
  </si>
  <si>
    <t>Aged 35 to 49 economically active</t>
  </si>
  <si>
    <t>Aged 50 to 64 economically active</t>
  </si>
  <si>
    <t>Aged 65 and over total economically active</t>
  </si>
  <si>
    <t>Aged 16 and over economic activity rate (%)</t>
  </si>
  <si>
    <t>Aged 16 to 64 economic activity rate (%)</t>
  </si>
  <si>
    <t>Aged 16 to 24 economic activity rate (%)</t>
  </si>
  <si>
    <t>Aged 25 to 34 economic activity rate (%)</t>
  </si>
  <si>
    <t>Aged 35 to 49 economic activity rate (%)</t>
  </si>
  <si>
    <t>Aged 50 to 64 economic activity rate (%)</t>
  </si>
  <si>
    <t>Aged 65 and over economic activity rate (%)</t>
  </si>
  <si>
    <t>Males aged 16 and over economically active</t>
  </si>
  <si>
    <t>Males aged 16 to 64 economically active</t>
  </si>
  <si>
    <t>Males aged 16 to 24 economically active</t>
  </si>
  <si>
    <t>Males aged 25 to 34 economically active</t>
  </si>
  <si>
    <t>Males aged 35 to 49 economically active</t>
  </si>
  <si>
    <t>Males aged 50 to 64 economically active</t>
  </si>
  <si>
    <t>Males aged 65 and over total economically active</t>
  </si>
  <si>
    <t>Males aged 16 and over economic activity rate (%)</t>
  </si>
  <si>
    <t>Males aged 16 to 64 economic activity rate (%)</t>
  </si>
  <si>
    <t>Males aged 16 to 24 economic activity rate (%)</t>
  </si>
  <si>
    <t>Males aged 25 to 34 economic activity rate (%)</t>
  </si>
  <si>
    <t>Males aged 35 to 49 economic activity rate (%)</t>
  </si>
  <si>
    <t>Males aged 50 to 64 economic activity rate (%)</t>
  </si>
  <si>
    <t>Males aged 65 and over economic activity rate (%)</t>
  </si>
  <si>
    <t>Females aged 16 and over economically active</t>
  </si>
  <si>
    <t>Females aged 16 to 64 economically active</t>
  </si>
  <si>
    <t>Females aged 16 to 24 economically active</t>
  </si>
  <si>
    <t>Females aged 25 to 34 economically active</t>
  </si>
  <si>
    <t>Females aged 35 to 49 economically active</t>
  </si>
  <si>
    <t>Females aged 50 to 64 economically active</t>
  </si>
  <si>
    <t>Females aged 65 and over total economically active</t>
  </si>
  <si>
    <t>Females aged 16 and over economic activity rate (%)</t>
  </si>
  <si>
    <t>Females aged 16 to 64 economic activity rate (%)</t>
  </si>
  <si>
    <t>Females aged 16 to 24 economic activity rate (%)</t>
  </si>
  <si>
    <t>Females aged 25 to 34 economic activity rate (%)</t>
  </si>
  <si>
    <t>Females aged 35 to 49 economic activity rate (%)</t>
  </si>
  <si>
    <t>Females aged 50 to 64 economic activity rate (%)</t>
  </si>
  <si>
    <t>Females aged 65 and over economic activity rate (%)</t>
  </si>
  <si>
    <t>Economic inactivity by reason, aged 16 to 64, numbers and rates [Note 8]</t>
  </si>
  <si>
    <t>Percentage figures for each reason = number of people selecting that reason / total aged 16 to 64 who are economically inactive.</t>
  </si>
  <si>
    <t>Table 2.4a: Economic inactivity by reason, aged 16 to 64, numbers and rates</t>
  </si>
  <si>
    <t>Table 2.4b: Economic inactivity by reason, for males aged 16 to 64, numbers and rates</t>
  </si>
  <si>
    <t>Table 2.4c: Economic inactivity by reason, for females aged 16 to 64, numbers and rates</t>
  </si>
  <si>
    <t>Aged 16 to 64 total economically inactive</t>
  </si>
  <si>
    <t>Long-term sick</t>
  </si>
  <si>
    <t>Family and home care</t>
  </si>
  <si>
    <t>Retired</t>
  </si>
  <si>
    <t>Student</t>
  </si>
  <si>
    <t>Other</t>
  </si>
  <si>
    <t>Long-term sick (%)</t>
  </si>
  <si>
    <t>Family and home care (%)</t>
  </si>
  <si>
    <t>Retired (%)</t>
  </si>
  <si>
    <t>Student (%)</t>
  </si>
  <si>
    <t>Other (%)</t>
  </si>
  <si>
    <t>Males aged 16 to 64 total economically inactive</t>
  </si>
  <si>
    <t>Males, long-term sick</t>
  </si>
  <si>
    <t>Males, family and home care</t>
  </si>
  <si>
    <t>Males, retired</t>
  </si>
  <si>
    <t>Males, student</t>
  </si>
  <si>
    <t>Males, other</t>
  </si>
  <si>
    <t>Males, long-term sick (%)</t>
  </si>
  <si>
    <t>Males, family and home care (%)</t>
  </si>
  <si>
    <t>Males, retired (%)</t>
  </si>
  <si>
    <t>Males, student (%)</t>
  </si>
  <si>
    <t>Males, other (%)</t>
  </si>
  <si>
    <t>[s] The following columns are shaded in this row:  D I</t>
  </si>
  <si>
    <t>Females aged 16 to 64 total economically inactive</t>
  </si>
  <si>
    <t>Females, long-term sick</t>
  </si>
  <si>
    <t>Females, family and home care</t>
  </si>
  <si>
    <t>Females, retired</t>
  </si>
  <si>
    <t>Females, student</t>
  </si>
  <si>
    <t>Females, other</t>
  </si>
  <si>
    <t>Females, long-term sick (%)</t>
  </si>
  <si>
    <t>Females, family and home care (%)</t>
  </si>
  <si>
    <t>Females, retired (%)</t>
  </si>
  <si>
    <t>Females, student (%)</t>
  </si>
  <si>
    <t>Females, other (%)</t>
  </si>
  <si>
    <t>Economically inactive who want work, aged 16 to 64, numbers and rates [Note 8]</t>
  </si>
  <si>
    <t>'Other' includes discouraged workers [note 18], students, retired, temporarily sick or injured, waiting for reply to job application, not yet looking and not looking.</t>
  </si>
  <si>
    <t>Percentage figures = number in that category / total who want job.</t>
  </si>
  <si>
    <t>Table 2.5a: Economically inactive who want work, aged 16 to 64, numbers and rates</t>
  </si>
  <si>
    <t>Table 2.5b: Economically inactive males who want work, for males aged 16 to 64, numbers and rates</t>
  </si>
  <si>
    <t>Table 2.5c: Economically inactive females who want work, for females aged 16 to 64, numbers and rates</t>
  </si>
  <si>
    <t>Total who do not want job</t>
  </si>
  <si>
    <t>Total who do want job</t>
  </si>
  <si>
    <t>Long-term sick who want job</t>
  </si>
  <si>
    <t>Family and home care who want job</t>
  </si>
  <si>
    <t>'Other' who want job</t>
  </si>
  <si>
    <t>Long-term sick who want job (%)</t>
  </si>
  <si>
    <t>Family and home care who want job (%)</t>
  </si>
  <si>
    <t>'Other' who want job (%)</t>
  </si>
  <si>
    <t>[s] The following columns are shaded in this row:  F I</t>
  </si>
  <si>
    <t>Males who do not want job</t>
  </si>
  <si>
    <t>Males who want job</t>
  </si>
  <si>
    <t xml:space="preserve">[s] The following columns are shaded in this row:   F   I </t>
  </si>
  <si>
    <t>[s] The following columns are shaded in this row:   F G  I J</t>
  </si>
  <si>
    <t>Females who do not want job</t>
  </si>
  <si>
    <t>Females who want job</t>
  </si>
  <si>
    <t xml:space="preserve">[s] The following columns are shaded in this row:  E F  H I </t>
  </si>
  <si>
    <t>[s] The following columns are shaded in this row:  E F G H I J</t>
  </si>
  <si>
    <t>[s] The following columns are shaded in this row:    G   J</t>
  </si>
  <si>
    <t>Economically inactive who do not want work, aged 16 to 64, numbers and rates [Note 8]</t>
  </si>
  <si>
    <t>'Other' includes waiting for reply to job application, temporarily sick or injured, those who thought there were no jobs available, not looking or not yet looking.</t>
  </si>
  <si>
    <t>Percentage figures = number in that category / number who do not want job.</t>
  </si>
  <si>
    <t>Table 2.6a: Economically inactive who do not want work, aged 16 to 64, numbers and rates</t>
  </si>
  <si>
    <t>Table 2.6b: Economically inactive males who do not want work, for males aged 16 to 64, numbers and rates</t>
  </si>
  <si>
    <t>Table 2.6c: Economically inactive females who do not want work, for females aged 16 to 64, numbers and rates</t>
  </si>
  <si>
    <t>Aged 16 to 64 economically inactive</t>
  </si>
  <si>
    <t>Total who want job</t>
  </si>
  <si>
    <t>Long-term sick who do not want job</t>
  </si>
  <si>
    <t>Family and home care who do not want job</t>
  </si>
  <si>
    <t>Retired who do not want job</t>
  </si>
  <si>
    <t>Students who do not want job</t>
  </si>
  <si>
    <t>'Other' who do not want job</t>
  </si>
  <si>
    <t>'Other' (%)</t>
  </si>
  <si>
    <t>Males aged 16 to 64 economically inactive</t>
  </si>
  <si>
    <t>Long-term sick males who do not want job</t>
  </si>
  <si>
    <t>Family and home care males who do not want job</t>
  </si>
  <si>
    <t>Retired males who do not want job</t>
  </si>
  <si>
    <t>Male students who do not want job</t>
  </si>
  <si>
    <t>'Other' males who do not want job</t>
  </si>
  <si>
    <t>Male long-term sick (%)</t>
  </si>
  <si>
    <t>Male family and home care (%)</t>
  </si>
  <si>
    <t>Retired males (%)</t>
  </si>
  <si>
    <t>Student males (%)</t>
  </si>
  <si>
    <t>Males 'other' (%)</t>
  </si>
  <si>
    <t xml:space="preserve">[s] The following columns are shaded in this row:  F  K </t>
  </si>
  <si>
    <t>[s] The following columns are shaded in this row:  F I K N</t>
  </si>
  <si>
    <t>Females aged 16 to 64 economically inactive</t>
  </si>
  <si>
    <t>Long-term sick females who do not want job</t>
  </si>
  <si>
    <t>Family and home care females who do not want job</t>
  </si>
  <si>
    <t>Retired females who do not want job</t>
  </si>
  <si>
    <t>Female students who do not want job</t>
  </si>
  <si>
    <t>'Other' females who do not want job</t>
  </si>
  <si>
    <t>Females long-term sick (%)</t>
  </si>
  <si>
    <t>Female family and home care (%)</t>
  </si>
  <si>
    <t>Retired females (%)</t>
  </si>
  <si>
    <t>Student females (%)</t>
  </si>
  <si>
    <t>Females 'other' (%)</t>
  </si>
  <si>
    <t>[s] The following columns are shaded in this row:  I N</t>
  </si>
  <si>
    <t>Economic inactivity by age (numbers) and age-specific economic inactivity rates [Notes 8, 12]</t>
  </si>
  <si>
    <t>Economic inactivity rates by age group = number economically inactive in that age group / population of that age group.</t>
  </si>
  <si>
    <t>Table 2.7a: Economic inactivity by age (numbers) and age-specific economic inactivity rates</t>
  </si>
  <si>
    <t>Table 2.7b: Economic inactivity for males by age (numbers) and-age specific economic inactivity rates</t>
  </si>
  <si>
    <t>Table 2.7c: Economic inactivity for females by age (numbers) and-age specific economic inactivity rates</t>
  </si>
  <si>
    <t>Aged 16 and over total economically inactive</t>
  </si>
  <si>
    <t>Aged 16 to 24 total economically inactive</t>
  </si>
  <si>
    <t>Aged 25 to 34 total economically inactive</t>
  </si>
  <si>
    <t>Aged 35 to 49 total economically inactive</t>
  </si>
  <si>
    <t>Aged 50 to 64 total economically inactive</t>
  </si>
  <si>
    <t>Aged 65 and over total economically inactive</t>
  </si>
  <si>
    <t>Aged 16 and over economic inactivity rate (%)</t>
  </si>
  <si>
    <t>Aged 16 to 64 economic inactivity rate (%)</t>
  </si>
  <si>
    <t>Aged 16 to 24 economic inactivity rate (%)</t>
  </si>
  <si>
    <t>Aged 25 to 34 economic inactivity rate (%)</t>
  </si>
  <si>
    <t>Aged 35 to 49 economic inactivity rate (%)</t>
  </si>
  <si>
    <t>Aged 50 to 64 economic inactivity rate (%)</t>
  </si>
  <si>
    <t>Aged 65 and over economic inactivity rate (%)</t>
  </si>
  <si>
    <t>Aged 16 and over economically inactive males</t>
  </si>
  <si>
    <t>Aged 16 to 64 economically inactive males</t>
  </si>
  <si>
    <t>Aged 16 to 24 economically inactive males</t>
  </si>
  <si>
    <t>Aged 25 to 34 economically inactive males</t>
  </si>
  <si>
    <t>Aged 35 to 49 economically inactive males</t>
  </si>
  <si>
    <t>Aged 50 to 64 economically inactive males</t>
  </si>
  <si>
    <t>Aged 65 and over economically inactive males</t>
  </si>
  <si>
    <t>Aged 16 and over male economic inactivity rate (%)</t>
  </si>
  <si>
    <t>Aged 16 to 64 male economic inactivity rate (%)</t>
  </si>
  <si>
    <t>Aged 16 to 24 male economic inactivity rate (%)</t>
  </si>
  <si>
    <t>Aged 25 to 34 male economic inactivity rate (%)</t>
  </si>
  <si>
    <t>Aged 35 to 49 male economic inactivity rate (%)</t>
  </si>
  <si>
    <t>Aged 50 to 64 male economic inactivity rate (%)</t>
  </si>
  <si>
    <t>Aged 65 and over male economic inactivity rate (%)</t>
  </si>
  <si>
    <t>[s] The following columns are shaded in this row:  E L</t>
  </si>
  <si>
    <t>Aged 16 and over economically inactive females</t>
  </si>
  <si>
    <t>Aged 16 to 64 economically inactive females</t>
  </si>
  <si>
    <t>Aged 16 to 24 economically inactive females</t>
  </si>
  <si>
    <t>Aged 25 to 34 economically inactive females</t>
  </si>
  <si>
    <t>Aged 35 to 49 economically inactive females</t>
  </si>
  <si>
    <t>Aged 50 to 64 economically inactive females</t>
  </si>
  <si>
    <t>Aged 65 and over economically inactive females</t>
  </si>
  <si>
    <t>Aged 16 and over female economic inactivity rate (%)</t>
  </si>
  <si>
    <t>Aged 16 to 64 female economic inactivity rate (%)</t>
  </si>
  <si>
    <t>Aged 16 to 24 female economic inactivity rate (%)</t>
  </si>
  <si>
    <t>Aged 25 to 34 female economic inactivity rate (%)</t>
  </si>
  <si>
    <t>Aged 35 to 49 female economic inactivity rate (%)</t>
  </si>
  <si>
    <t>Aged 50 to 64 female economic inactivity rate (%)</t>
  </si>
  <si>
    <t>Aged 65 and over female economic inactivity rate (%)</t>
  </si>
  <si>
    <t>Employment by category, age 16 and over [Note 5]</t>
  </si>
  <si>
    <t>Numbers in employment include some who did not state whether they worked full or part time.</t>
  </si>
  <si>
    <t>'Other' includes government training schemes and unpaid family workers.</t>
  </si>
  <si>
    <t>Table 2.8a: Employment by category, age 16 and over</t>
  </si>
  <si>
    <t>Table 2.8b: Employment for males by category, age 16 and over</t>
  </si>
  <si>
    <t>Table 2.8c: Employment for females by category, age 16 and over</t>
  </si>
  <si>
    <t>Total aged 16 and over in employment</t>
  </si>
  <si>
    <t>Employees [note 13]</t>
  </si>
  <si>
    <t>Self Employed [note 13]</t>
  </si>
  <si>
    <t>Full-time worker [note 15]</t>
  </si>
  <si>
    <t>Part-time worker [note 15]</t>
  </si>
  <si>
    <t>Workers with second jobs</t>
  </si>
  <si>
    <t>Temporary employees [note 16]</t>
  </si>
  <si>
    <t>Temporary employees [note 16] as percentage of all employees (%)</t>
  </si>
  <si>
    <t>[s] The following columns are shaded in this row:  E</t>
  </si>
  <si>
    <t>Males aged 16 and over in employment</t>
  </si>
  <si>
    <t>Male employees [note 13]</t>
  </si>
  <si>
    <t>Male self employed [note 13]</t>
  </si>
  <si>
    <t xml:space="preserve"> Male 'Other'</t>
  </si>
  <si>
    <t>Male full-time worker [note 15]</t>
  </si>
  <si>
    <t>Male part-time worker [note 15]</t>
  </si>
  <si>
    <t>Male workers with second jobs</t>
  </si>
  <si>
    <t>Male temporary employees [note 16]</t>
  </si>
  <si>
    <t>Male temporary employees [note 16] as percentage of all employees (%)</t>
  </si>
  <si>
    <t>Females aged 16 and over in employment</t>
  </si>
  <si>
    <t>Female employees [note 13]</t>
  </si>
  <si>
    <t>Females self employed [note 13]</t>
  </si>
  <si>
    <t>Female 'Other'</t>
  </si>
  <si>
    <t>Female full-time worker [note 15]</t>
  </si>
  <si>
    <t>Female part-time worker [note 15]</t>
  </si>
  <si>
    <t>Female workers with second jobs</t>
  </si>
  <si>
    <t>Female temporary employees [note 16]</t>
  </si>
  <si>
    <t>Female temporary employees [note 16] as percentage of all employees (%)</t>
  </si>
  <si>
    <t>The total weekly hours worked is calculated by multiplying the total average hours worked by the number in employment.</t>
  </si>
  <si>
    <t>Table 2.9a: Actual weekly hours of work, age 16 and over</t>
  </si>
  <si>
    <t>Table 2.9b: Actual weekly hours of work, for males age 16 and over</t>
  </si>
  <si>
    <t>Table 2.9c: Actual weekly hours of work, for females age 16 and over</t>
  </si>
  <si>
    <t>Total weekly hours (millions)</t>
  </si>
  <si>
    <t>Total average hours</t>
  </si>
  <si>
    <t>Full-time average hours (in main job) [note 15]</t>
  </si>
  <si>
    <t>Part-time average hours (in main job) [note 15]</t>
  </si>
  <si>
    <t>Average hours of workers with second jobs</t>
  </si>
  <si>
    <t>Total weekly hours for males (millions)</t>
  </si>
  <si>
    <t>Total average hours for males</t>
  </si>
  <si>
    <t>Full-time average hours for males (in main job) [note 15]</t>
  </si>
  <si>
    <t>Part-time average hours for males (in main job) [note 15]</t>
  </si>
  <si>
    <t>Average hours of male workers with second jobs</t>
  </si>
  <si>
    <t>Total weekly hours for females (millions)</t>
  </si>
  <si>
    <t>Total average hours for females</t>
  </si>
  <si>
    <t>Full-time average hours for females (in main job) [note 15]</t>
  </si>
  <si>
    <t>Part-time average hours for females (in main job) [note 15]</t>
  </si>
  <si>
    <t>Average hours of female workers with second jobs</t>
  </si>
  <si>
    <t>Employment by age (numbers) and age-specific employment rates [Notes 5, 10]</t>
  </si>
  <si>
    <t>Employment rate for an age group = number employed in that age group / population of that age group.</t>
  </si>
  <si>
    <t>Table 2.10a: Employment by age (numbers) and age-specific employment rates</t>
  </si>
  <si>
    <t>Table 2.10b: Employment for males by age (numbers) and age-specific employment rates</t>
  </si>
  <si>
    <t>Table 2.10c: Employment for females by age (numbers) and age-specific employment rates</t>
  </si>
  <si>
    <t>Aged 16 and over total employed</t>
  </si>
  <si>
    <t>Aged 16 to 64 total employed</t>
  </si>
  <si>
    <t>Aged 16 to 24 total employed</t>
  </si>
  <si>
    <t>Aged 25 to 34 total employed</t>
  </si>
  <si>
    <t>Aged 35 to 49 total employed</t>
  </si>
  <si>
    <t>Aged 50 to 64 total employed</t>
  </si>
  <si>
    <t>Aged 65 and over total employed</t>
  </si>
  <si>
    <t>Aged 16 and over employment rate (%)</t>
  </si>
  <si>
    <t>Aged 16 to 64 employment rate (%)</t>
  </si>
  <si>
    <t>Aged 16 to 24 employment rate (%)</t>
  </si>
  <si>
    <t>Aged 25 to 34 employment rate (%)</t>
  </si>
  <si>
    <t>Aged 35 to 49 employment rate (%)</t>
  </si>
  <si>
    <t>Aged 50 to 64 employment rate (%)</t>
  </si>
  <si>
    <t>Aged 65 and over employment rate (%)</t>
  </si>
  <si>
    <t>Males aged 16 and over total employed</t>
  </si>
  <si>
    <t>Males aged 16 to 64 total employed</t>
  </si>
  <si>
    <t>Males aged 16 to 24 total employed</t>
  </si>
  <si>
    <t>Males aged 25 to 34 total employed</t>
  </si>
  <si>
    <t>Males aged 35 to 49 total employed</t>
  </si>
  <si>
    <t>Males aged 50 to 64 total employed</t>
  </si>
  <si>
    <t>Males aged 65 and over total employed</t>
  </si>
  <si>
    <t>Males aged 16 and over employment rate (%)</t>
  </si>
  <si>
    <t>Males aged 16 to 64 employment rate (%)</t>
  </si>
  <si>
    <t>Males aged 16 to 24 employment rate (%)</t>
  </si>
  <si>
    <t>Males aged 25 to 34 employment rate (%)</t>
  </si>
  <si>
    <t>Males aged 35 to 49 employment rate (%)</t>
  </si>
  <si>
    <t>Males aged 50 to 64 employment rate (%)</t>
  </si>
  <si>
    <t>Males aged 65 and over employment rate (%)</t>
  </si>
  <si>
    <t>Females aged 16 and over total employed</t>
  </si>
  <si>
    <t>Females aged 16 to 64 total employed</t>
  </si>
  <si>
    <t>Females aged 16 to 24 total employed</t>
  </si>
  <si>
    <t>Females aged 25 to 34 total employed</t>
  </si>
  <si>
    <t>Females aged 35 to 49 total employed</t>
  </si>
  <si>
    <t>Females aged 50 to 64 total employed</t>
  </si>
  <si>
    <t>Females aged 65 and over total employed</t>
  </si>
  <si>
    <t>Females aged 16 and over employment rate (%)</t>
  </si>
  <si>
    <t>Females aged 16 to 64 employment rate (%)</t>
  </si>
  <si>
    <t>Females aged 16 to 24 employment rate (%)</t>
  </si>
  <si>
    <t>Females aged 25 to 34 employment rate (%)</t>
  </si>
  <si>
    <t>Females aged 35 to 49 employment rate (%)</t>
  </si>
  <si>
    <t>Females aged 50 to 64 employment rate (%)</t>
  </si>
  <si>
    <t>Females aged 65 and over employment rate (%)</t>
  </si>
  <si>
    <t>Table 2.11: Unemployment by age (numbers) and age-specific unemployment rates [Notes 6, 11]</t>
  </si>
  <si>
    <t>This worksheet contains 1 table. Additional notes referenced here are on the notes sheet.</t>
  </si>
  <si>
    <t>Unemployment rate for an age band = number unemployed in that age band / population of economically active people in that age band.</t>
  </si>
  <si>
    <t>Aged 16 and over total unemployed</t>
  </si>
  <si>
    <t>Aged 16 to 24 total unemployed</t>
  </si>
  <si>
    <t>Aged 25 to 34 total unemployed</t>
  </si>
  <si>
    <t>Aged 35 to 49 total unemployed</t>
  </si>
  <si>
    <t>Aged 50 to 64 total unemployed</t>
  </si>
  <si>
    <t>Aged 65 and over total unemployed</t>
  </si>
  <si>
    <t>Aged 16 and over unemployment rate (%)</t>
  </si>
  <si>
    <t>Aged 16 to 24 unemployment rate (%)</t>
  </si>
  <si>
    <t>Aged 25 to 34 unemployment rate (%)</t>
  </si>
  <si>
    <t>Aged 35 to 49 unemployment rate (%)</t>
  </si>
  <si>
    <t>Aged 50 to 64 unemployment rate (%)</t>
  </si>
  <si>
    <t>Aged 65 and over unemployment rate (%)</t>
  </si>
  <si>
    <t>[d]</t>
  </si>
  <si>
    <t xml:space="preserve">[s] The following columns are shaded in this row:  C D E F  I J K L </t>
  </si>
  <si>
    <t>[s] The following columns are shaded in this row:  C D E F G I J K L M</t>
  </si>
  <si>
    <t>Table 2.12: Unemployment by duration, age 16 and over [Notes 6, 19]</t>
  </si>
  <si>
    <t>Total unemployed includes some who did not state the duration of unemployment.</t>
  </si>
  <si>
    <t>Long term unemployed as percentage of total = number unemployed for over 12 months / total unemployed age 16 and over.</t>
  </si>
  <si>
    <t>Up to 6 months unemployed</t>
  </si>
  <si>
    <t>6 to 12 months unemployed</t>
  </si>
  <si>
    <t>Over 12 months unemployed</t>
  </si>
  <si>
    <t>Over 24 months unemployed</t>
  </si>
  <si>
    <t>Long term unemployed as a percentage of total (%)</t>
  </si>
  <si>
    <t xml:space="preserve">[s] The following columns are shaded in this row:   D  F </t>
  </si>
  <si>
    <t>[s] The following columns are shaded in this row:   D E F G</t>
  </si>
  <si>
    <t>[s] The following columns are shaded in this row:  C D E F G</t>
  </si>
  <si>
    <t>Notes and definitions</t>
  </si>
  <si>
    <t>Note reference</t>
  </si>
  <si>
    <t>Note or definition</t>
  </si>
  <si>
    <t>Note 1: publication threshold</t>
  </si>
  <si>
    <t>It is the nature of sampling variability that the smaller the group whose size is being estimated, the (proportionately) less precise that estimate is. Shaded estimates are based on a small sample size (less than or equal to 25). This may result in less precise estimates, which should be treated as indicative. Unshaded estimates are based on a larger sample size but are still subject to sampling variability. Change-on-quarter and change-on-year comparisons are also shaded or suppressed dependent on the status of the relevant comparison estimates.</t>
  </si>
  <si>
    <t>Note 2: disclosure</t>
  </si>
  <si>
    <t>For November-January 2018 onwards, estimates based on a sample size under 3 are disclosive and are therefore suppressed (indicated with [d]), whilst those based on a sample size less than or equal to 25 (indicated by shading and a reference in the right-most column) are less precise and should be treated as indicative. Prior to November-January 2018, estimates based on a grossed figure of under 8,000 are disclosive and are therefore suppressed (again indicated with [d]).</t>
  </si>
  <si>
    <t>Note 3: rolling monthly quarters</t>
  </si>
  <si>
    <t>As figures are based on a sample survey, in order to achieve a large enough sample size, the figures are based on what are called 'Rolling Monthly Quarters'. Figures from any period should be only compared to non-overlapping periods e.g. figures from Jan-Mar can be compared to Apr-Jun, Jul-Sep, and Oct-Dec.</t>
  </si>
  <si>
    <t>Note 4: population</t>
  </si>
  <si>
    <t>Population figures are underlying population estimates and are therefore not seasonally adjusted.</t>
  </si>
  <si>
    <t>Note 5: in employment</t>
  </si>
  <si>
    <t>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t>
  </si>
  <si>
    <t>Note 6: unemployment</t>
  </si>
  <si>
    <t>The LFS measure of unemployment refers to people without a job who were available to start work in the two weeks following their LFS interview and had either looked for work in the four weeks prior to interview or were waiting to start a job they had already obtained. This definition of unemployment is in accordance with that adopted by the 14th International Conference of Labour Statisticians and promulgated by the International Labour Organisation in 1987. The unemployment rate is the percentage of economically active people who are unemployed.</t>
  </si>
  <si>
    <t>Note 7: economically active</t>
  </si>
  <si>
    <t>People age 16 and over who are either in employment or unemployed.</t>
  </si>
  <si>
    <t>Note 8: economically inactive</t>
  </si>
  <si>
    <t>People who are neither in employment nor unemployed. This group includes, for example, all those who were looking after a home or retired. Although most LFS analyses is for the 16 plus population, this group would also include all people aged under 16.</t>
  </si>
  <si>
    <t>Note 9: economic activity rate</t>
  </si>
  <si>
    <t>The economic activity rate is calculated by dividing the number economically active by the population.</t>
  </si>
  <si>
    <t>Note 10: employment rate</t>
  </si>
  <si>
    <t>The employment rate is calculated by dividing the number in employment by the population.</t>
  </si>
  <si>
    <t>Note 11: unemployment rate</t>
  </si>
  <si>
    <t>The unemployment rate is calculated by dividing the number unemployed by the number economically active.</t>
  </si>
  <si>
    <t>Note 12: inactivity rate</t>
  </si>
  <si>
    <t>The economic inactivity rate is calculated by dividing the number economically inactive by the population.</t>
  </si>
  <si>
    <t>Note 13: employees</t>
  </si>
  <si>
    <t>The division between employees and self-employed is based on survey respondents' own assessment of their employment status. Note that there are revisions to the component employee and self-employment series back to Spring 1992. These arise from improvements to the LFS editing procedures, based on the SOC 2000 Occupational Classification, which allow data edits to be removed which previously re-classified some self-employed as employees.</t>
  </si>
  <si>
    <t>Note 14: unpaid family workers</t>
  </si>
  <si>
    <t>The separate identification of this group in the LFS is in accordance with international recommendations. It comprises of persons doing unpaid work for a business they own or for a business that a relative owns.</t>
  </si>
  <si>
    <t>Note 15: full or part time</t>
  </si>
  <si>
    <t>The classification of employees, self-employed, those on government work-related training programmes and unpaid family workers in their main job as full-time or part-time is on the basis of self-assessment. People on Government supported training and employment programmes who are at college in the survey reference week are classified, by convention, as part-time.</t>
  </si>
  <si>
    <t>Note 16: temporary employees</t>
  </si>
  <si>
    <t>These are defined as those employees who say that their main job is non permanent in one of the following ways: fixed period contract; agency temping; casual work; seasonal work; other temporary work.</t>
  </si>
  <si>
    <t>Note 17: working age</t>
  </si>
  <si>
    <t>Working age is taken as ages 16 to 64 for both males and females.</t>
  </si>
  <si>
    <t>Note 18: discouraged workers</t>
  </si>
  <si>
    <t>This is a sub-group of the economically inactive population, defined as those neither in employment nor unemployed who said they would like a job and whose main reason for not seeking work was because they believed there were no jobs available.</t>
  </si>
  <si>
    <t>Note 19: duration of unemployment</t>
  </si>
  <si>
    <t>Duration of unemployment is defined as the shorter of the following two periods: (a) duration of active search for work; and (b) length of time since employment.  The short-term unemployed are those people who have been unemployed for under 1 year while the long-term unemployed are defined as those who have been unemployed for 1 year or more.</t>
  </si>
  <si>
    <t>Note 20: LFS revisions</t>
  </si>
  <si>
    <t>LFS microdata are routinely revised to incorporate the latest population estimates. Revisions were published in March 2019 (affecting LFS data from June-August 2011 to October-December 2018), October 2020 (affecting data for January-March 2020 to May-July 2020), July 2021 (affecting data from January-March 2020 to February-April 2021), to include new population weights using PAYE Real-Time Information data, and June 2022 (affecting LFS data from January-March 2020 to January-March 2022) to include new population weights using PAYE Real-Time Information and with the introduction of the non-response bias adjustment to Northern Ireland data. The latest reweighting was introduced in February 2024, affecting data from July-September 2022 to September-November 2023, to incorporate the latest estimates of the size and composition of the UK population.</t>
  </si>
  <si>
    <t>An overview of the impact of these reweightings on estimates of unemployment, employment and economic inactivity is available on Background Information page on the NISRA website:</t>
  </si>
  <si>
    <t>Note 21: revisions link</t>
  </si>
  <si>
    <t>Note 22: sampling</t>
  </si>
  <si>
    <t>The LFS is a sample survey, and as such, estimates obtained from it are subject to sampling variability. If we drew many samples, each would give a different result. Smaller sample sizes may result in less precise estimates which would be used as indicative and not precise.</t>
  </si>
  <si>
    <t>Revisions policies for labour market statistics</t>
  </si>
  <si>
    <t>Northern Ireland labour market structure, age 16 and over, and aged 16 to 64, numbers and rates, seasonally adjusted</t>
  </si>
  <si>
    <t>This worksheet contains 2 tables presented vertically separated by a single blank row. The tables represent different population segments. Additional notes referenced here are on the notes sheet</t>
  </si>
  <si>
    <t>Figures may not sum due to rounding</t>
  </si>
  <si>
    <t>Some shorthand may be used in these tables: [d] is disclosive [note 2], [u] is unavailable, and shaded cells refer to estimates based on a small sample size [note 1]</t>
  </si>
  <si>
    <t>Table 2.1a: Labour market structure, age 16 and over, numbers and rates</t>
  </si>
  <si>
    <t>Unemployment rate [note 11] (%)</t>
  </si>
  <si>
    <t>Male population Age 16 and over [note 4]</t>
  </si>
  <si>
    <t>Female population Age 16 and over [note 4]</t>
  </si>
  <si>
    <t>Female unemployment rate [note 11] (%)</t>
  </si>
  <si>
    <t>Table 2.1b: Labour market structure, aged 16 to 64, numbers and rates</t>
  </si>
  <si>
    <t>Table 2.13: Seasonally adjusted regional LFS estimates</t>
  </si>
  <si>
    <t>This worksheet contains 1 table of data. Explanatory notes are below and the notes referenced above can be found on the notes sheet.</t>
  </si>
  <si>
    <t>Employment and economic inactivity rates are based on working age population (16 to 64); unemployment rates are based on age 16 and over population.</t>
  </si>
  <si>
    <t>Change on year refers to percentage point change of respective rate.</t>
  </si>
  <si>
    <t>Job density indicator is the total number of jobs in an area divided by the resident population of working age in that area in 2022.</t>
  </si>
  <si>
    <t>Region</t>
  </si>
  <si>
    <t>Economic inactivity rate</t>
  </si>
  <si>
    <t>Economic inactivity rate annual change</t>
  </si>
  <si>
    <t>Employment rate</t>
  </si>
  <si>
    <t>Employment rate annual change</t>
  </si>
  <si>
    <t>Unemployment rate</t>
  </si>
  <si>
    <t>Unemployment rate annual change</t>
  </si>
  <si>
    <t>Job density indicator</t>
  </si>
  <si>
    <t>North East</t>
  </si>
  <si>
    <t>24.4</t>
  </si>
  <si>
    <t>-0.8</t>
  </si>
  <si>
    <t>71.4</t>
  </si>
  <si>
    <t xml:space="preserve"> 0.1</t>
  </si>
  <si>
    <t>5.5</t>
  </si>
  <si>
    <t xml:space="preserve"> 0.9</t>
  </si>
  <si>
    <t>0.74</t>
  </si>
  <si>
    <t xml:space="preserve">North West </t>
  </si>
  <si>
    <t>23.2</t>
  </si>
  <si>
    <t xml:space="preserve"> 0.3</t>
  </si>
  <si>
    <t>73.5</t>
  </si>
  <si>
    <t xml:space="preserve"> 0.7</t>
  </si>
  <si>
    <t>4.2</t>
  </si>
  <si>
    <t>-1.1</t>
  </si>
  <si>
    <t>0.84</t>
  </si>
  <si>
    <t>Yorkshire &amp; the Humber</t>
  </si>
  <si>
    <t>25.7</t>
  </si>
  <si>
    <t xml:space="preserve"> 1.9</t>
  </si>
  <si>
    <t>71.8</t>
  </si>
  <si>
    <t>-2.0</t>
  </si>
  <si>
    <t>3.4</t>
  </si>
  <si>
    <t>0.82</t>
  </si>
  <si>
    <t>East Midlands</t>
  </si>
  <si>
    <t>21.0</t>
  </si>
  <si>
    <t>-0.9</t>
  </si>
  <si>
    <t>75.3</t>
  </si>
  <si>
    <t xml:space="preserve"> 1.0</t>
  </si>
  <si>
    <t>4.6</t>
  </si>
  <si>
    <t>-0.1</t>
  </si>
  <si>
    <t>0.81</t>
  </si>
  <si>
    <t>West Midlands</t>
  </si>
  <si>
    <t>22.5</t>
  </si>
  <si>
    <t xml:space="preserve"> 0.2</t>
  </si>
  <si>
    <t>73.9</t>
  </si>
  <si>
    <t>4.5</t>
  </si>
  <si>
    <t xml:space="preserve"> 0.8</t>
  </si>
  <si>
    <t>0.83</t>
  </si>
  <si>
    <t xml:space="preserve">East </t>
  </si>
  <si>
    <t>20.2</t>
  </si>
  <si>
    <t>-0.3</t>
  </si>
  <si>
    <t>76.9</t>
  </si>
  <si>
    <t xml:space="preserve"> 0.4</t>
  </si>
  <si>
    <t>London</t>
  </si>
  <si>
    <t>19.4</t>
  </si>
  <si>
    <t>-3.6</t>
  </si>
  <si>
    <t>75.8</t>
  </si>
  <si>
    <t xml:space="preserve"> 2.8</t>
  </si>
  <si>
    <t>5.9</t>
  </si>
  <si>
    <t>1.07</t>
  </si>
  <si>
    <t>South East</t>
  </si>
  <si>
    <t xml:space="preserve"> 1.6</t>
  </si>
  <si>
    <t>77.3</t>
  </si>
  <si>
    <t>-1.8</t>
  </si>
  <si>
    <t>4.0</t>
  </si>
  <si>
    <t xml:space="preserve"> 0.5</t>
  </si>
  <si>
    <t>0.87</t>
  </si>
  <si>
    <t>South West</t>
  </si>
  <si>
    <t>18.2</t>
  </si>
  <si>
    <t>-0.4</t>
  </si>
  <si>
    <t>78.8</t>
  </si>
  <si>
    <t>3.6</t>
  </si>
  <si>
    <t>0.89</t>
  </si>
  <si>
    <t>England</t>
  </si>
  <si>
    <t>21.2</t>
  </si>
  <si>
    <t>4.4</t>
  </si>
  <si>
    <t>0.88</t>
  </si>
  <si>
    <t>Wales</t>
  </si>
  <si>
    <t>25.9</t>
  </si>
  <si>
    <t xml:space="preserve"> 1.4</t>
  </si>
  <si>
    <t>70.0</t>
  </si>
  <si>
    <t>-2.8</t>
  </si>
  <si>
    <t>5.3</t>
  </si>
  <si>
    <t>0.78</t>
  </si>
  <si>
    <t>Scotland</t>
  </si>
  <si>
    <t>23.7</t>
  </si>
  <si>
    <t>73.7</t>
  </si>
  <si>
    <t xml:space="preserve"> 0.0</t>
  </si>
  <si>
    <t>3.3</t>
  </si>
  <si>
    <t>Great Britain</t>
  </si>
  <si>
    <t>21.6</t>
  </si>
  <si>
    <t>74.9</t>
  </si>
  <si>
    <t>4.3</t>
  </si>
  <si>
    <t xml:space="preserve">N Ireland </t>
  </si>
  <si>
    <t>28.2</t>
  </si>
  <si>
    <t>70.3</t>
  </si>
  <si>
    <t>2.0</t>
  </si>
  <si>
    <t>0.79</t>
  </si>
  <si>
    <t>United Kingdom</t>
  </si>
  <si>
    <t>21.8</t>
  </si>
  <si>
    <t>74.8</t>
  </si>
  <si>
    <t>Table 2.48: Confidence intervals of Northern Ireland LFS estimates</t>
  </si>
  <si>
    <t>This sheet contains 1 table of data. Explanatory notes are below and the notes referenced above are in the notes table on the notes sheet.</t>
  </si>
  <si>
    <t>The sampling variability estimates are calculated on non seasonally adjusted data.</t>
  </si>
  <si>
    <t>July-September 2024</t>
  </si>
  <si>
    <t>Lower limit</t>
  </si>
  <si>
    <t>LFS estimate</t>
  </si>
  <si>
    <t>Upper limit</t>
  </si>
  <si>
    <t>Change in lower limit</t>
  </si>
  <si>
    <t>Change in LFS estimate</t>
  </si>
  <si>
    <t>Change in upper limit</t>
  </si>
  <si>
    <t>In employment</t>
  </si>
  <si>
    <t>845,000</t>
  </si>
  <si>
    <t>867,000</t>
  </si>
  <si>
    <t>889,000</t>
  </si>
  <si>
    <t>-27,000</t>
  </si>
  <si>
    <t>2,000</t>
  </si>
  <si>
    <t>30,000</t>
  </si>
  <si>
    <t>Unemployment</t>
  </si>
  <si>
    <t>12,000</t>
  </si>
  <si>
    <t>17,000</t>
  </si>
  <si>
    <t>22,000</t>
  </si>
  <si>
    <t>-9,000</t>
  </si>
  <si>
    <t>-2,000</t>
  </si>
  <si>
    <t>5,000</t>
  </si>
  <si>
    <t>1.3</t>
  </si>
  <si>
    <t>1.9</t>
  </si>
  <si>
    <t>-0.2</t>
  </si>
  <si>
    <t>0.5</t>
  </si>
  <si>
    <t>Economic activity rate</t>
  </si>
  <si>
    <t>56.9</t>
  </si>
  <si>
    <t>58.3</t>
  </si>
  <si>
    <t>59.7</t>
  </si>
  <si>
    <t>-2.2</t>
  </si>
  <si>
    <t>1.4</t>
  </si>
  <si>
    <t>Economically inactive</t>
  </si>
  <si>
    <t>611,000</t>
  </si>
  <si>
    <t>632,000</t>
  </si>
  <si>
    <t>654,000</t>
  </si>
  <si>
    <t>-17,000</t>
  </si>
  <si>
    <t>10,000</t>
  </si>
  <si>
    <t>38,000</t>
  </si>
  <si>
    <t>Table 2.49: Seasonally adjusted sampling variability of Northern Ireland LFS estimates</t>
  </si>
  <si>
    <t>Labour market status</t>
  </si>
  <si>
    <t>Estimate</t>
  </si>
  <si>
    <t>Confidence interval: estimate</t>
  </si>
  <si>
    <t>Change over quarter</t>
  </si>
  <si>
    <t>Confidence interval: quarterly change</t>
  </si>
  <si>
    <t>Change over year</t>
  </si>
  <si>
    <t>Confidence interval: annual change</t>
  </si>
  <si>
    <t>Confidence interval around change</t>
  </si>
  <si>
    <t>Unemployment (age 16 and over)</t>
  </si>
  <si>
    <t>+/- 5,000</t>
  </si>
  <si>
    <t>0</t>
  </si>
  <si>
    <t>+/- 4,000</t>
  </si>
  <si>
    <t>+/- 7,000</t>
  </si>
  <si>
    <t>Employment (age 16 and over)</t>
  </si>
  <si>
    <t>+/- 22,000</t>
  </si>
  <si>
    <t>-12,000</t>
  </si>
  <si>
    <t>+/- 18,000</t>
  </si>
  <si>
    <t>+/- 28,000</t>
  </si>
  <si>
    <t>+/- 30,000</t>
  </si>
  <si>
    <t>Economically inactive (age 16 and over)</t>
  </si>
  <si>
    <t>14,000</t>
  </si>
  <si>
    <t>7,000</t>
  </si>
  <si>
    <t>+/- 27,000</t>
  </si>
  <si>
    <t>+/- 29,000</t>
  </si>
  <si>
    <t>Unemployment rate (age 16 and over)</t>
  </si>
  <si>
    <t>2.0%</t>
  </si>
  <si>
    <t>+/- 0.6pps</t>
  </si>
  <si>
    <t>+/- 0.5pps</t>
  </si>
  <si>
    <t>-0.3pps</t>
  </si>
  <si>
    <t>+/- 0.8pps</t>
  </si>
  <si>
    <t>Employment rate (aged 16 to 64)</t>
  </si>
  <si>
    <t>70.3%</t>
  </si>
  <si>
    <t>+/- 1.8pps</t>
  </si>
  <si>
    <t>-1.2pps</t>
  </si>
  <si>
    <t>+/- 1.4pps</t>
  </si>
  <si>
    <t>+/- 2.3pps</t>
  </si>
  <si>
    <t>+/- 2.4pps</t>
  </si>
  <si>
    <t>Economic inactivity rate (aged 16 to 64)</t>
  </si>
  <si>
    <t>28.2%</t>
  </si>
  <si>
    <t>1.2pps</t>
  </si>
  <si>
    <t>+/- 1.3pps</t>
  </si>
  <si>
    <t>0.4pps</t>
  </si>
  <si>
    <t>+/- 2.2pps</t>
  </si>
  <si>
    <t>0.0pps</t>
  </si>
  <si>
    <t>Table 2.14: Sampling variability of regional and UK LFS estimates</t>
  </si>
  <si>
    <t>Employment rates are based on working age population (16 to 64); unemployment rates are based on age 16 and over population.</t>
  </si>
  <si>
    <t>Employment rate 95% confidence interval</t>
  </si>
  <si>
    <t>Unemployment rate 95% confidence interval</t>
  </si>
  <si>
    <t>±0.5</t>
  </si>
  <si>
    <t>±0.3</t>
  </si>
  <si>
    <t>±2.6</t>
  </si>
  <si>
    <t>±1.5</t>
  </si>
  <si>
    <t>±1.7</t>
  </si>
  <si>
    <t>±0.9</t>
  </si>
  <si>
    <t>±1.9</t>
  </si>
  <si>
    <t>±1.1</t>
  </si>
  <si>
    <t>±0.8</t>
  </si>
  <si>
    <t>±0.7</t>
  </si>
  <si>
    <t>±1.6</t>
  </si>
  <si>
    <t>±2.9</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</si>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</sst>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2"/>
      <color rgb="FF000000"/>
      <name val="Arial"/>
    </font>
    <font>
      <u/>
      <sz val="12"/>
      <color theme="10"/>
      <name val="Arial"/>
      <family val="2"/>
    </font>
    <font>
      <b/>
      <sz val="15"/>
      <color rgb="FF000000"/>
      <name val="Arial"/>
      <family val="2"/>
    </font>
    <font>
      <b/>
      <sz val="12"/>
      <color rgb="FF000000"/>
      <name val="Arial"/>
      <family val="2"/>
    </font>
    <font>
      <sz val="12"/>
      <color rgb="FF000000"/>
      <name val="Arial"/>
      <family val="2"/>
    </font>
    <font>
      <b/>
      <sz val="15"/>
      <color rgb="FF000000"/>
      <name val="Arial"/>
    </font>
    <font>
      <b/>
      <sz val="12"/>
      <color rgb="FF000000"/>
      <name val="Arial"/>
    </font>
  </fonts>
  <fills count="3">
    <fill>
      <patternFill patternType="none"/>
    </fill>
    <fill>
      <patternFill patternType="gray125"/>
    </fill>
    <fill>
      <patternFill patternType="solid">
        <fgColor rgb="FFD3D3D3"/>
      </patternFill>
    </fill>
  </fills>
  <borders count="1">
    <border>
      <left/>
      <right/>
      <top/>
      <bottom/>
      <diagonal/>
    </border>
  </borders>
  <cellStyleXfs count="2">
    <xf numFmtId="0" fontId="0" fillId="0" borderId="0"/>
    <xf numFmtId="0" fontId="4" fillId="0" borderId="0"/>
  </cellStyleXfs>
  <cellXfs count="32">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3" fontId="0" fillId="0" borderId="0" xfId="0" applyNumberFormat="1" applyAlignment="1">
      <alignment horizontal="right"/>
    </xf>
    <xf numFmtId="164" fontId="0" fillId="0" borderId="0" xfId="0" applyNumberFormat="1" applyAlignment="1">
      <alignment horizontal="right"/>
    </xf>
    <xf numFmtId="3" fontId="0" fillId="2" borderId="0" xfId="0" applyNumberFormat="1" applyFill="1" applyAlignment="1">
      <alignment horizontal="right"/>
    </xf>
    <xf numFmtId="164" fontId="0" fillId="2" borderId="0" xfId="0" applyNumberFormat="1" applyFill="1" applyAlignment="1">
      <alignment horizontal="right"/>
    </xf>
    <xf numFmtId="0" fontId="0" fillId="0" borderId="0" xfId="0" applyAlignment="1">
      <alignment horizontal="left"/>
    </xf>
    <xf numFmtId="0" fontId="1" fillId="0" borderId="0" xfId="0" applyFont="1" applyAlignment="1">
      <alignment wrapText="1"/>
    </xf>
    <xf numFmtId="0" fontId="2" fillId="0" borderId="0" xfId="1" applyFont="1"/>
    <xf numFmtId="0" fontId="4" fillId="0" borderId="0" xfId="1"/>
    <xf numFmtId="0" fontId="3" fillId="0" borderId="0" xfId="1" applyFont="1"/>
    <xf numFmtId="0" fontId="3" fillId="0" borderId="0" xfId="1" applyFont="1" applyAlignment="1">
      <alignment horizontal="left" wrapText="1"/>
    </xf>
    <xf numFmtId="0" fontId="3" fillId="0" borderId="0" xfId="1" applyFont="1" applyAlignment="1">
      <alignment horizontal="right" wrapText="1"/>
    </xf>
    <xf numFmtId="0" fontId="4" fillId="0" borderId="0" xfId="1" applyAlignment="1">
      <alignment horizontal="left"/>
    </xf>
    <xf numFmtId="3" fontId="4" fillId="0" borderId="0" xfId="1" applyNumberFormat="1" applyAlignment="1">
      <alignment horizontal="right"/>
    </xf>
    <xf numFmtId="164" fontId="4" fillId="0" borderId="0" xfId="1" applyNumberFormat="1" applyAlignment="1">
      <alignment horizontal="right"/>
    </xf>
    <xf numFmtId="3" fontId="4" fillId="2" borderId="0" xfId="1" applyNumberFormat="1" applyFill="1" applyAlignment="1">
      <alignment horizontal="right"/>
    </xf>
    <xf numFmtId="164" fontId="4" fillId="2" borderId="0" xfId="1" applyNumberFormat="1" applyFill="1" applyAlignment="1">
      <alignment horizontal="right"/>
    </xf>
    <xf numFmtId="2" fontId="4" fillId="0" borderId="0" xfId="1" applyNumberFormat="1" applyAlignment="1">
      <alignment horizontal="right"/>
    </xf>
    <xf numFmtId="0" fontId="4" fillId="0" borderId="0" xfId="1" applyAlignment="1">
      <alignment horizontal="right"/>
    </xf>
    <xf numFmtId="165" fontId="4" fillId="0" borderId="0" xfId="1" applyNumberFormat="1" applyAlignment="1">
      <alignment horizontal="right"/>
    </xf>
    <xf numFmtId="0" fontId="5" fillId="0" borderId="0" xfId="0" applyFont="1"/>
    <xf numFmtId="0" fontId="6" fillId="0" borderId="0" xfId="0" applyFont="1"/>
    <xf numFmtId="0" fontId="6" fillId="0" borderId="0" xfId="0" applyFont="1" applyAlignment="1">
      <alignment horizontal="left" wrapText="1"/>
    </xf>
    <xf numFmtId="0" fontId="6" fillId="0" borderId="0" xfId="0" applyFont="1" applyAlignment="1">
      <alignment horizontal="right" wrapText="1"/>
    </xf>
    <xf numFmtId="0" fontId="0" fillId="0" borderId="0" xfId="0" applyAlignment="1">
      <alignment horizontal="right"/>
    </xf>
    <xf numFmtId="0" fontId="0" fillId="0" borderId="0" xfId="0" applyNumberFormat="1" applyAlignment="1">
      <alignment horizontal="right"/>
    </xf>
  </cellXfs>
  <cellStyles count="2">
    <cellStyle name="Normal" xfId="0" builtinId="0"/>
    <cellStyle name="Normal 2" xfId="1" xr:uid="{41EC7947-1124-41F2-ADBE-AE3BDF6FE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37" totalsRowShown="0">
  <tableColumns count="3">
    <tableColumn id="1" xr3:uid="{00000000-0010-0000-0000-000001000000}" name="Worksheet name"/>
    <tableColumn id="2" xr3:uid="{00000000-0010-0000-0000-000002000000}" name="Table no."/>
    <tableColumn id="3" xr3:uid="{00000000-0010-0000-0000-000003000000}" name="Table nam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458ED7-16B8-43D2-8D89-3FD9A1696404}" name="lmsa" displayName="lmsa" ref="A7:AC18" totalsRowShown="0">
  <tableColumns count="29">
    <tableColumn id="1" xr3:uid="{DB692C78-FB7A-452F-AC8C-29F562F9D327}" name="Rolling monthly quarter [note 3]"/>
    <tableColumn id="2" xr3:uid="{B96561BA-EED7-458F-90F4-A208CDBBFE61}" name="Age 16 and over population [note 4]"/>
    <tableColumn id="3" xr3:uid="{31E4C302-5F0B-4A11-A2D9-BD163E4D99FC}" name="Total economically active [note 7]"/>
    <tableColumn id="4" xr3:uid="{188814A4-5FA8-4699-981A-24AA98EEB74A}" name="Total in employment [note 5]"/>
    <tableColumn id="5" xr3:uid="{D77756F2-59FF-4AF1-9BE3-632FE47BE0FE}" name="Unemployed [note 6]"/>
    <tableColumn id="6" xr3:uid="{6FE915DA-4DEF-4B97-B5E4-CDFC09F34BCF}" name="Economically inactive [note 8]"/>
    <tableColumn id="7" xr3:uid="{4B7A205F-FFF9-4ABE-B0FB-00864E14A140}" name="Activity rate [note 9] (%)"/>
    <tableColumn id="8" xr3:uid="{C04DDCB1-8517-4AE8-BF81-DF6CDA7222B2}" name="Employment rate [note 10] (%)"/>
    <tableColumn id="9" xr3:uid="{5AB21325-D201-472A-8AB6-2FC02A5CBFF1}" name="Unemployment rate [note 11] (%)"/>
    <tableColumn id="10" xr3:uid="{47100FAE-2A90-46E1-ABC4-7346A04AEDEF}" name="Inactivity rate [note 12] (%)"/>
    <tableColumn id="11" xr3:uid="{B4028324-7429-4B88-ACDB-9381B3A5BBE8}" name="Male population Age 16 and over [note 4]"/>
    <tableColumn id="12" xr3:uid="{CDFB1E3C-6D4E-47C5-9934-75EAB86EE584}" name="Males economically active [note 7]"/>
    <tableColumn id="13" xr3:uid="{80FA578A-2A86-4A25-B141-29023E1BB38E}" name="Males in employment [note 5]"/>
    <tableColumn id="14" xr3:uid="{BE8D127E-5F6F-4DF3-89B0-712732F2215E}" name="Males unemployed [note 6]"/>
    <tableColumn id="15" xr3:uid="{A35998D7-7D86-45B2-98AB-F43970D026E8}" name="Males economically inactive [note 8]"/>
    <tableColumn id="16" xr3:uid="{E0CCADCC-F11B-47F4-A818-EB8AEE8B6DD2}" name="Male activity rate [note 9] (%)"/>
    <tableColumn id="17" xr3:uid="{0F056F01-A083-4BF7-900D-D9ECEE2EC294}" name="Male employment rate [note 10] (%)"/>
    <tableColumn id="18" xr3:uid="{75D7C20A-61A7-4002-8996-F36CDEC81030}" name="Male unemployment rate [note 11] (%)"/>
    <tableColumn id="19" xr3:uid="{981C3EDE-F655-4AA6-92B3-58609FD5927C}" name="Male inactivity rate [note 12] (%)"/>
    <tableColumn id="20" xr3:uid="{BA2F41F8-6E01-42D2-9D54-060EC8D5410C}" name="Female population Age 16 and over [note 4]"/>
    <tableColumn id="21" xr3:uid="{E6F32FF2-5C01-4465-8873-4D87BAEEE85E}" name="Females economically active [note 7]"/>
    <tableColumn id="22" xr3:uid="{1B108A8D-42F2-4C29-BEEF-9B6E1E8BCCD2}" name="Females in employment [note 5]"/>
    <tableColumn id="23" xr3:uid="{FFA4DF60-C0EC-4D68-9463-86B8DBA9A040}" name="Females unemployed [note 6]"/>
    <tableColumn id="24" xr3:uid="{335CDF10-8267-467F-B686-A604F99C2420}" name="Females economically inactive [note 8]"/>
    <tableColumn id="25" xr3:uid="{BD4D031C-2E18-4240-8E24-A268BE5DF5DE}" name="Female activity rate [note 9] (%)"/>
    <tableColumn id="26" xr3:uid="{668885DE-6389-4281-9467-251B9A60C102}" name="Female employment rate [note 10] (%)"/>
    <tableColumn id="27" xr3:uid="{D441E152-C221-40DF-A693-3BBD6E83BD76}" name="Female unemployment rate [note 11] (%)"/>
    <tableColumn id="28" xr3:uid="{C43E878E-2500-479F-B6EB-98D727B01519}" name="Female inactivity rate [note 12] (%)"/>
    <tableColumn id="29" xr3:uid="{BC331BFD-262D-4679-9104-44D1663D0E4A}" name="Small sample size cells [note 22]"/>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D6CF1D-D8D5-4498-B727-1FB26D4E7AC6}" name="lmsb" displayName="lmsb" ref="A21:AC32" totalsRowShown="0">
  <tableColumns count="29">
    <tableColumn id="1" xr3:uid="{66705CF9-1F15-4B1C-A17F-C942854C3FCD}" name="Rolling monthly quarter [note 3]"/>
    <tableColumn id="2" xr3:uid="{F62A6BF7-C17A-4D5B-95D6-F86AAED5BAFF}" name="Aged 16 to 64 population [note 4]"/>
    <tableColumn id="3" xr3:uid="{2BD6575D-75F9-4BA5-A474-B55CA7FA4069}" name="Total economically active [note 7]"/>
    <tableColumn id="4" xr3:uid="{07BA60B3-12FF-41C8-B724-21B9C221616A}" name="Total in employment [note 5]"/>
    <tableColumn id="5" xr3:uid="{F2D13EB9-C4D7-480D-B2CA-AF5BA8EDFE34}" name="Unemployed [note 6]"/>
    <tableColumn id="6" xr3:uid="{73889ADF-A9D7-4135-8710-35A36B671493}" name="Economically inactive [note 8]"/>
    <tableColumn id="7" xr3:uid="{8456D3F8-654F-46C5-95FD-C76ADA275D08}" name="Activity rate [note 9] (%)"/>
    <tableColumn id="8" xr3:uid="{4613E863-5196-4F1D-9FD4-6C6A1449D8AF}" name="Employment rate [note 10] (%)"/>
    <tableColumn id="9" xr3:uid="{C65840E7-4A9D-4EA4-B03B-04AFC68306B1}" name="Unemployment rate [note 11] (%)"/>
    <tableColumn id="10" xr3:uid="{C4A73DF5-AE69-4273-B6E9-D6914374F018}" name="Inactivity rate [note 12] (%)"/>
    <tableColumn id="11" xr3:uid="{533C7667-8996-438A-9294-0253A458E25E}" name="Male population Age 16 and over [note 4]"/>
    <tableColumn id="12" xr3:uid="{FF2AA1B9-509F-4608-A284-9E175F45D244}" name="Males economically active [note 7]"/>
    <tableColumn id="13" xr3:uid="{5ADC3A09-2D90-44B0-B922-268F0D4D6762}" name="Males in employment [note 5]"/>
    <tableColumn id="14" xr3:uid="{035DE7CE-39C0-4B8A-9E89-B28A4576D926}" name="Males unemployed [note 6]"/>
    <tableColumn id="15" xr3:uid="{A174A69B-A805-4C34-8F31-53BD78DBD69C}" name="Males economically inactive [note 8]"/>
    <tableColumn id="16" xr3:uid="{66BB9DEB-B264-43B7-BFC8-62B45A4C6416}" name="Male activity rate [note 9] (%)"/>
    <tableColumn id="17" xr3:uid="{9722C572-0EF3-4AEA-AAE0-A70F281F7D40}" name="Male employment rate [note 10] (%)"/>
    <tableColumn id="18" xr3:uid="{4694B107-EB48-4A8D-AE05-53BDDB400896}" name="Male unemployment rate [note 11] (%)"/>
    <tableColumn id="19" xr3:uid="{A2EC18A7-B681-46F1-9F99-E77112399CA9}" name="Male inactivity rate [note 12] (%)"/>
    <tableColumn id="20" xr3:uid="{B15AB2DE-6696-4647-A9D0-47F8D6EA0304}" name="Female population Age 16 and over [note 4]"/>
    <tableColumn id="21" xr3:uid="{48B8D321-740D-4C8C-8A1C-1EF36AE0BB2B}" name="Females economically active [note 7]"/>
    <tableColumn id="22" xr3:uid="{4E585CE9-7EFF-4511-AFB8-26A5AB645EDF}" name="Females in employment [note 5]"/>
    <tableColumn id="23" xr3:uid="{E3167E55-C625-4C30-8790-491AA68120B8}" name="Females unemployed [note 6]"/>
    <tableColumn id="24" xr3:uid="{7EE1C95F-833F-492F-BCC9-1BD6F2219F84}" name="Females economically inactive [note 8]"/>
    <tableColumn id="25" xr3:uid="{4B999DAF-F09D-4A41-A4AF-DF545D24B745}" name="Female activity rate [note 9] (%)"/>
    <tableColumn id="26" xr3:uid="{75874AE9-5364-42F9-9432-31ED966BCC1B}" name="Female employment rate [note 10] (%)"/>
    <tableColumn id="27" xr3:uid="{88FA8462-12A6-4F12-B6A7-44B80394595E}" name="Female unemployment rate [note 11] (%)"/>
    <tableColumn id="28" xr3:uid="{CE3A2065-E2E7-4DCF-9688-0FF15D34316A}" name="Female inactivity rate [note 12] (%)"/>
    <tableColumn id="29" xr3:uid="{F886DCB2-266E-4298-BDDA-48085E3FA794}" name="Small sample size cells [note 22]"/>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2a" displayName="table_2_2a" ref="A7:AC18" totalsRowShown="0">
  <tableColumns count="29">
    <tableColumn id="1" xr3:uid="{00000000-0010-0000-0100-000001000000}" name="Rolling monthly quarter [note 3]"/>
    <tableColumn id="2" xr3:uid="{00000000-0010-0000-0100-000002000000}" name="Age 16 and over population [note 4]"/>
    <tableColumn id="3" xr3:uid="{00000000-0010-0000-0100-000003000000}" name="Total economically active [note 7]"/>
    <tableColumn id="4" xr3:uid="{00000000-0010-0000-0100-000004000000}" name="Total in employment [note 5]"/>
    <tableColumn id="5" xr3:uid="{00000000-0010-0000-0100-000005000000}" name="Unemployed [note 6]"/>
    <tableColumn id="6" xr3:uid="{00000000-0010-0000-0100-000006000000}" name="Economically inactive [note 8]"/>
    <tableColumn id="7" xr3:uid="{00000000-0010-0000-0100-000007000000}" name="Activity rate [note 9] (%)"/>
    <tableColumn id="8" xr3:uid="{00000000-0010-0000-0100-000008000000}" name="Employment rate [note 10] (%)"/>
    <tableColumn id="9" xr3:uid="{00000000-0010-0000-0100-000009000000}" name="Unemployment rate [note 11] (%) "/>
    <tableColumn id="10" xr3:uid="{00000000-0010-0000-0100-00000A000000}" name="Inactivity rate [note 12] (%)"/>
    <tableColumn id="11" xr3:uid="{00000000-0010-0000-0100-00000B000000}" name="Male population aged 16 and over [note 4]"/>
    <tableColumn id="12" xr3:uid="{00000000-0010-0000-0100-00000C000000}" name="Males economically active [note 7]"/>
    <tableColumn id="13" xr3:uid="{00000000-0010-0000-0100-00000D000000}" name="Males in employment [note 5]"/>
    <tableColumn id="14" xr3:uid="{00000000-0010-0000-0100-00000E000000}" name="Males unemployed [note 6]"/>
    <tableColumn id="15" xr3:uid="{00000000-0010-0000-0100-00000F000000}" name="Males economically inactive [note 8]"/>
    <tableColumn id="16" xr3:uid="{00000000-0010-0000-0100-000010000000}" name="Male activity rate [note 9] (%)"/>
    <tableColumn id="17" xr3:uid="{00000000-0010-0000-0100-000011000000}" name="Male employment rate [note 10] (%)"/>
    <tableColumn id="18" xr3:uid="{00000000-0010-0000-0100-000012000000}" name="Male unemployment rate [note 11] (%)"/>
    <tableColumn id="19" xr3:uid="{00000000-0010-0000-0100-000013000000}" name="Male inactivity rate [note 12] (%)"/>
    <tableColumn id="20" xr3:uid="{00000000-0010-0000-0100-000014000000}" name="Female population aged 16 and over [note 4]"/>
    <tableColumn id="21" xr3:uid="{00000000-0010-0000-0100-000015000000}" name="Females economically active [note 7]"/>
    <tableColumn id="22" xr3:uid="{00000000-0010-0000-0100-000016000000}" name="Females in employment [note 5]"/>
    <tableColumn id="23" xr3:uid="{00000000-0010-0000-0100-000017000000}" name="Females unemployed [note 6]"/>
    <tableColumn id="24" xr3:uid="{00000000-0010-0000-0100-000018000000}" name="Females economically inactive [note 8]"/>
    <tableColumn id="25" xr3:uid="{00000000-0010-0000-0100-000019000000}" name="Female activity rate [note 9] (%)"/>
    <tableColumn id="26" xr3:uid="{00000000-0010-0000-0100-00001A000000}" name="Female employment rate [note 10] (%)"/>
    <tableColumn id="27" xr3:uid="{00000000-0010-0000-0100-00001B000000}" name="Female unemployment rate [note 11] (%) "/>
    <tableColumn id="28" xr3:uid="{00000000-0010-0000-0100-00001C000000}" name="Female inactivity rate [note 12] (%)"/>
    <tableColumn id="29" xr3:uid="{00000000-0010-0000-0100-00001D000000}" name="Small sample size cells [note 22]"/>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2_2b" displayName="table_2_2b" ref="A21:AC32" totalsRowShown="0">
  <tableColumns count="29">
    <tableColumn id="1" xr3:uid="{00000000-0010-0000-0200-000001000000}" name="Rolling monthly quarter [note 3]"/>
    <tableColumn id="2" xr3:uid="{00000000-0010-0000-0200-000002000000}" name="Aged 16 to 64 population [note 4]"/>
    <tableColumn id="3" xr3:uid="{00000000-0010-0000-0200-000003000000}" name="Total economically active [note 7]"/>
    <tableColumn id="4" xr3:uid="{00000000-0010-0000-0200-000004000000}" name="Total in employment [note 5]"/>
    <tableColumn id="5" xr3:uid="{00000000-0010-0000-0200-000005000000}" name="Unemployed [note 6]"/>
    <tableColumn id="6" xr3:uid="{00000000-0010-0000-0200-000006000000}" name="Economically inactive [note 8]"/>
    <tableColumn id="7" xr3:uid="{00000000-0010-0000-0200-000007000000}" name="Activity rate [note 9] (%)"/>
    <tableColumn id="8" xr3:uid="{00000000-0010-0000-0200-000008000000}" name="Employment rate [note 10] (%)"/>
    <tableColumn id="9" xr3:uid="{00000000-0010-0000-0200-000009000000}" name="Unemployment rate [note 11] (%) "/>
    <tableColumn id="10" xr3:uid="{00000000-0010-0000-0200-00000A000000}" name="Inactivity rate [note 12] (%)"/>
    <tableColumn id="11" xr3:uid="{00000000-0010-0000-0200-00000B000000}" name="Male population aged 16 to 64 [note 4]"/>
    <tableColumn id="12" xr3:uid="{00000000-0010-0000-0200-00000C000000}" name="Males economically active [note 7]"/>
    <tableColumn id="13" xr3:uid="{00000000-0010-0000-0200-00000D000000}" name="Males in employment [note 5]"/>
    <tableColumn id="14" xr3:uid="{00000000-0010-0000-0200-00000E000000}" name="Males unemployed [note 6]"/>
    <tableColumn id="15" xr3:uid="{00000000-0010-0000-0200-00000F000000}" name="Males economically inactive [note 8]"/>
    <tableColumn id="16" xr3:uid="{00000000-0010-0000-0200-000010000000}" name="Male activity rate [note 9] (%)"/>
    <tableColumn id="17" xr3:uid="{00000000-0010-0000-0200-000011000000}" name="Male employment rate [note 10] (%)"/>
    <tableColumn id="18" xr3:uid="{00000000-0010-0000-0200-000012000000}" name="Male unemployment rate [note 11] (%)"/>
    <tableColumn id="19" xr3:uid="{00000000-0010-0000-0200-000013000000}" name="Male inactivity rate [note 12] (%)"/>
    <tableColumn id="20" xr3:uid="{00000000-0010-0000-0200-000014000000}" name="Female population aged 16 to 64 [note 4]"/>
    <tableColumn id="21" xr3:uid="{00000000-0010-0000-0200-000015000000}" name="Females economically active [note 7]"/>
    <tableColumn id="22" xr3:uid="{00000000-0010-0000-0200-000016000000}" name="Females in employment [note 5]"/>
    <tableColumn id="23" xr3:uid="{00000000-0010-0000-0200-000017000000}" name="Females unemployed [note 6]"/>
    <tableColumn id="24" xr3:uid="{00000000-0010-0000-0200-000018000000}" name="Females economically inactive [note 8]"/>
    <tableColumn id="25" xr3:uid="{00000000-0010-0000-0200-000019000000}" name="Female activity rate [note 9] (%)"/>
    <tableColumn id="26" xr3:uid="{00000000-0010-0000-0200-00001A000000}" name="Female employment rate [note 10] (%)"/>
    <tableColumn id="27" xr3:uid="{00000000-0010-0000-0200-00001B000000}" name="Female unemployment rate [note 11] (%) "/>
    <tableColumn id="28" xr3:uid="{00000000-0010-0000-0200-00001C000000}" name="Female inactivity rate [note 12] (%)"/>
    <tableColumn id="29" xr3:uid="{00000000-0010-0000-0200-00001D000000}" name="Small sample size cells [note 22]"/>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_3a" displayName="table_2_3a" ref="A8:P18" totalsRowShown="0">
  <tableColumns count="16">
    <tableColumn id="1" xr3:uid="{00000000-0010-0000-0300-000001000000}" name="Rolling monthly quarter [note 3]"/>
    <tableColumn id="2" xr3:uid="{00000000-0010-0000-0300-000002000000}" name="Aged 16 and over economically active"/>
    <tableColumn id="3" xr3:uid="{00000000-0010-0000-0300-000003000000}" name="Aged 16 to 64 economically active"/>
    <tableColumn id="4" xr3:uid="{00000000-0010-0000-0300-000004000000}" name="Aged 16 to 24 economically active"/>
    <tableColumn id="5" xr3:uid="{00000000-0010-0000-0300-000005000000}" name="Aged 25 to 34 economically active"/>
    <tableColumn id="6" xr3:uid="{00000000-0010-0000-0300-000006000000}" name="Aged 35 to 49 economically active"/>
    <tableColumn id="7" xr3:uid="{00000000-0010-0000-0300-000007000000}" name="Aged 50 to 64 economically active"/>
    <tableColumn id="8" xr3:uid="{00000000-0010-0000-0300-000008000000}" name="Aged 65 and over total economically active"/>
    <tableColumn id="9" xr3:uid="{00000000-0010-0000-0300-000009000000}" name="Aged 16 and over economic activity rate (%)"/>
    <tableColumn id="10" xr3:uid="{00000000-0010-0000-0300-00000A000000}" name="Aged 16 to 64 economic activity rate (%)"/>
    <tableColumn id="11" xr3:uid="{00000000-0010-0000-0300-00000B000000}" name="Aged 16 to 24 economic activity rate (%)"/>
    <tableColumn id="12" xr3:uid="{00000000-0010-0000-0300-00000C000000}" name="Aged 25 to 34 economic activity rate (%)"/>
    <tableColumn id="13" xr3:uid="{00000000-0010-0000-0300-00000D000000}" name="Aged 35 to 49 economic activity rate (%)"/>
    <tableColumn id="14" xr3:uid="{00000000-0010-0000-0300-00000E000000}" name="Aged 50 to 64 economic activity rate (%)"/>
    <tableColumn id="15" xr3:uid="{00000000-0010-0000-0300-00000F000000}" name="Aged 65 and over economic activity rate (%)"/>
    <tableColumn id="16" xr3:uid="{00000000-0010-0000-0300-000010000000}" name="Small sample size cells [note 22]"/>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2_3b" displayName="table_2_3b" ref="A21:P31" totalsRowShown="0">
  <tableColumns count="16">
    <tableColumn id="1" xr3:uid="{00000000-0010-0000-0400-000001000000}" name="Rolling monthly quarter [note 3]"/>
    <tableColumn id="2" xr3:uid="{00000000-0010-0000-0400-000002000000}" name="Males aged 16 and over economically active"/>
    <tableColumn id="3" xr3:uid="{00000000-0010-0000-0400-000003000000}" name="Males aged 16 to 64 economically active"/>
    <tableColumn id="4" xr3:uid="{00000000-0010-0000-0400-000004000000}" name="Males aged 16 to 24 economically active"/>
    <tableColumn id="5" xr3:uid="{00000000-0010-0000-0400-000005000000}" name="Males aged 25 to 34 economically active"/>
    <tableColumn id="6" xr3:uid="{00000000-0010-0000-0400-000006000000}" name="Males aged 35 to 49 economically active"/>
    <tableColumn id="7" xr3:uid="{00000000-0010-0000-0400-000007000000}" name="Males aged 50 to 64 economically active"/>
    <tableColumn id="8" xr3:uid="{00000000-0010-0000-0400-000008000000}" name="Males aged 65 and over total economically active"/>
    <tableColumn id="9" xr3:uid="{00000000-0010-0000-0400-000009000000}" name="Males aged 16 and over economic activity rate (%)"/>
    <tableColumn id="10" xr3:uid="{00000000-0010-0000-0400-00000A000000}" name="Males aged 16 to 64 economic activity rate (%)"/>
    <tableColumn id="11" xr3:uid="{00000000-0010-0000-0400-00000B000000}" name="Males aged 16 to 24 economic activity rate (%)"/>
    <tableColumn id="12" xr3:uid="{00000000-0010-0000-0400-00000C000000}" name="Males aged 25 to 34 economic activity rate (%)"/>
    <tableColumn id="13" xr3:uid="{00000000-0010-0000-0400-00000D000000}" name="Males aged 35 to 49 economic activity rate (%)"/>
    <tableColumn id="14" xr3:uid="{00000000-0010-0000-0400-00000E000000}" name="Males aged 50 to 64 economic activity rate (%)"/>
    <tableColumn id="15" xr3:uid="{00000000-0010-0000-0400-00000F000000}" name="Males aged 65 and over economic activity rate (%)"/>
    <tableColumn id="16" xr3:uid="{00000000-0010-0000-0400-000010000000}" name="Small sample size cells [note 22]"/>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2_3c" displayName="table_2_3c" ref="A34:P44" totalsRowShown="0">
  <tableColumns count="16">
    <tableColumn id="1" xr3:uid="{00000000-0010-0000-0500-000001000000}" name="Rolling monthly quarter [note 3]"/>
    <tableColumn id="2" xr3:uid="{00000000-0010-0000-0500-000002000000}" name="Females aged 16 and over economically active"/>
    <tableColumn id="3" xr3:uid="{00000000-0010-0000-0500-000003000000}" name="Females aged 16 to 64 economically active"/>
    <tableColumn id="4" xr3:uid="{00000000-0010-0000-0500-000004000000}" name="Females aged 16 to 24 economically active"/>
    <tableColumn id="5" xr3:uid="{00000000-0010-0000-0500-000005000000}" name="Females aged 25 to 34 economically active"/>
    <tableColumn id="6" xr3:uid="{00000000-0010-0000-0500-000006000000}" name="Females aged 35 to 49 economically active"/>
    <tableColumn id="7" xr3:uid="{00000000-0010-0000-0500-000007000000}" name="Females aged 50 to 64 economically active"/>
    <tableColumn id="8" xr3:uid="{00000000-0010-0000-0500-000008000000}" name="Females aged 65 and over total economically active"/>
    <tableColumn id="9" xr3:uid="{00000000-0010-0000-0500-000009000000}" name="Females aged 16 and over economic activity rate (%)"/>
    <tableColumn id="10" xr3:uid="{00000000-0010-0000-0500-00000A000000}" name="Females aged 16 to 64 economic activity rate (%)"/>
    <tableColumn id="11" xr3:uid="{00000000-0010-0000-0500-00000B000000}" name="Females aged 16 to 24 economic activity rate (%)"/>
    <tableColumn id="12" xr3:uid="{00000000-0010-0000-0500-00000C000000}" name="Females aged 25 to 34 economic activity rate (%)"/>
    <tableColumn id="13" xr3:uid="{00000000-0010-0000-0500-00000D000000}" name="Females aged 35 to 49 economic activity rate (%)"/>
    <tableColumn id="14" xr3:uid="{00000000-0010-0000-0500-00000E000000}" name="Females aged 50 to 64 economic activity rate (%)"/>
    <tableColumn id="15" xr3:uid="{00000000-0010-0000-0500-00000F000000}" name="Females aged 65 and over economic activity rate (%)"/>
    <tableColumn id="16" xr3:uid="{00000000-0010-0000-0500-000010000000}" name="Small sample size cells [note 22]"/>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2_4a" displayName="table_2_4a" ref="A8:M18" totalsRowShown="0">
  <tableColumns count="13">
    <tableColumn id="1" xr3:uid="{00000000-0010-0000-0600-000001000000}" name="Rolling monthly quarter [note 3]"/>
    <tableColumn id="2" xr3:uid="{00000000-0010-0000-0600-000002000000}" name="Aged 16 to 64 total economically inactive"/>
    <tableColumn id="3" xr3:uid="{00000000-0010-0000-0600-000003000000}" name="Long-term sick"/>
    <tableColumn id="4" xr3:uid="{00000000-0010-0000-0600-000004000000}" name="Family and home care"/>
    <tableColumn id="5" xr3:uid="{00000000-0010-0000-0600-000005000000}" name="Retired"/>
    <tableColumn id="6" xr3:uid="{00000000-0010-0000-0600-000006000000}" name="Student"/>
    <tableColumn id="7" xr3:uid="{00000000-0010-0000-0600-000007000000}" name="Other"/>
    <tableColumn id="8" xr3:uid="{00000000-0010-0000-0600-000008000000}" name="Long-term sick (%)"/>
    <tableColumn id="9" xr3:uid="{00000000-0010-0000-0600-000009000000}" name="Family and home care (%)"/>
    <tableColumn id="10" xr3:uid="{00000000-0010-0000-0600-00000A000000}" name="Retired (%)"/>
    <tableColumn id="11" xr3:uid="{00000000-0010-0000-0600-00000B000000}" name="Student (%)"/>
    <tableColumn id="12" xr3:uid="{00000000-0010-0000-0600-00000C000000}" name="Other (%)"/>
    <tableColumn id="13" xr3:uid="{00000000-0010-0000-0600-00000D000000}" name="Small sample size cells [note 22]"/>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2_4b" displayName="table_2_4b" ref="A21:M31" totalsRowShown="0">
  <tableColumns count="13">
    <tableColumn id="1" xr3:uid="{00000000-0010-0000-0700-000001000000}" name="Rolling monthly quarter [note 3]"/>
    <tableColumn id="2" xr3:uid="{00000000-0010-0000-0700-000002000000}" name="Males aged 16 to 64 total economically inactive"/>
    <tableColumn id="3" xr3:uid="{00000000-0010-0000-0700-000003000000}" name="Males, long-term sick"/>
    <tableColumn id="4" xr3:uid="{00000000-0010-0000-0700-000004000000}" name="Males, family and home care"/>
    <tableColumn id="5" xr3:uid="{00000000-0010-0000-0700-000005000000}" name="Males, retired"/>
    <tableColumn id="6" xr3:uid="{00000000-0010-0000-0700-000006000000}" name="Males, student"/>
    <tableColumn id="7" xr3:uid="{00000000-0010-0000-0700-000007000000}" name="Males, other"/>
    <tableColumn id="8" xr3:uid="{00000000-0010-0000-0700-000008000000}" name="Males, long-term sick (%)"/>
    <tableColumn id="9" xr3:uid="{00000000-0010-0000-0700-000009000000}" name="Males, family and home care (%)"/>
    <tableColumn id="10" xr3:uid="{00000000-0010-0000-0700-00000A000000}" name="Males, retired (%)"/>
    <tableColumn id="11" xr3:uid="{00000000-0010-0000-0700-00000B000000}" name="Males, student (%)"/>
    <tableColumn id="12" xr3:uid="{00000000-0010-0000-0700-00000C000000}" name="Males, other (%)"/>
    <tableColumn id="13" xr3:uid="{00000000-0010-0000-0700-00000D000000}" name="Small sample size cells [note 22]"/>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2_4c" displayName="table_2_4c" ref="A34:M44" totalsRowShown="0">
  <tableColumns count="13">
    <tableColumn id="1" xr3:uid="{00000000-0010-0000-0800-000001000000}" name="Rolling monthly quarter [note 3]"/>
    <tableColumn id="2" xr3:uid="{00000000-0010-0000-0800-000002000000}" name="Females aged 16 to 64 total economically inactive"/>
    <tableColumn id="3" xr3:uid="{00000000-0010-0000-0800-000003000000}" name="Females, long-term sick"/>
    <tableColumn id="4" xr3:uid="{00000000-0010-0000-0800-000004000000}" name="Females, family and home care"/>
    <tableColumn id="5" xr3:uid="{00000000-0010-0000-0800-000005000000}" name="Females, retired"/>
    <tableColumn id="6" xr3:uid="{00000000-0010-0000-0800-000006000000}" name="Females, student"/>
    <tableColumn id="7" xr3:uid="{00000000-0010-0000-0800-000007000000}" name="Females, other"/>
    <tableColumn id="8" xr3:uid="{00000000-0010-0000-0800-000008000000}" name="Females, long-term sick (%)"/>
    <tableColumn id="9" xr3:uid="{00000000-0010-0000-0800-000009000000}" name="Females, family and home care (%)"/>
    <tableColumn id="10" xr3:uid="{00000000-0010-0000-0800-00000A000000}" name="Females, retired (%)"/>
    <tableColumn id="11" xr3:uid="{00000000-0010-0000-0800-00000B000000}" name="Females, student (%)"/>
    <tableColumn id="12" xr3:uid="{00000000-0010-0000-0800-00000C000000}" name="Females, other (%)"/>
    <tableColumn id="13" xr3:uid="{00000000-0010-0000-0800-00000D000000}" name="Small sample size cells [note 22]"/>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2_5a" displayName="table_2_5a" ref="A9:K19" totalsRowShown="0">
  <tableColumns count="11">
    <tableColumn id="1" xr3:uid="{00000000-0010-0000-0900-000001000000}" name="Rolling monthly quarter [note 3]"/>
    <tableColumn id="2" xr3:uid="{00000000-0010-0000-0900-000002000000}" name="Aged 16 to 64 total economically inactive"/>
    <tableColumn id="3" xr3:uid="{00000000-0010-0000-0900-000003000000}" name="Total who do not want job"/>
    <tableColumn id="4" xr3:uid="{00000000-0010-0000-0900-000004000000}" name="Total who do want job"/>
    <tableColumn id="5" xr3:uid="{00000000-0010-0000-0900-000005000000}" name="Long-term sick who want job"/>
    <tableColumn id="6" xr3:uid="{00000000-0010-0000-0900-000006000000}" name="Family and home care who want job"/>
    <tableColumn id="7" xr3:uid="{00000000-0010-0000-0900-000007000000}" name="'Other' who want job"/>
    <tableColumn id="8" xr3:uid="{00000000-0010-0000-0900-000008000000}" name="Long-term sick who want job (%)"/>
    <tableColumn id="9" xr3:uid="{00000000-0010-0000-0900-000009000000}" name="Family and home care who want job (%)"/>
    <tableColumn id="10" xr3:uid="{00000000-0010-0000-0900-00000A000000}" name="'Other' who want job (%)"/>
    <tableColumn id="11" xr3:uid="{00000000-0010-0000-0900-00000B000000}" name="Small sample size cells [note 2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2_5b" displayName="table_2_5b" ref="A22:K32" totalsRowShown="0">
  <tableColumns count="11">
    <tableColumn id="1" xr3:uid="{00000000-0010-0000-0A00-000001000000}" name="Rolling monthly quarter [note 3]"/>
    <tableColumn id="2" xr3:uid="{00000000-0010-0000-0A00-000002000000}" name="Males aged 16 to 64 total economically inactive"/>
    <tableColumn id="3" xr3:uid="{00000000-0010-0000-0A00-000003000000}" name="Males who do not want job"/>
    <tableColumn id="4" xr3:uid="{00000000-0010-0000-0A00-000004000000}" name="Males who want job"/>
    <tableColumn id="5" xr3:uid="{00000000-0010-0000-0A00-000005000000}" name="Long-term sick who want job"/>
    <tableColumn id="6" xr3:uid="{00000000-0010-0000-0A00-000006000000}" name="Family and home care who want job"/>
    <tableColumn id="7" xr3:uid="{00000000-0010-0000-0A00-000007000000}" name="'Other' who want job"/>
    <tableColumn id="8" xr3:uid="{00000000-0010-0000-0A00-000008000000}" name="Long-term sick who want job (%)"/>
    <tableColumn id="9" xr3:uid="{00000000-0010-0000-0A00-000009000000}" name="Family and home care who want job (%)"/>
    <tableColumn id="10" xr3:uid="{00000000-0010-0000-0A00-00000A000000}" name="'Other' who want job (%)"/>
    <tableColumn id="11" xr3:uid="{00000000-0010-0000-0A00-00000B000000}" name="Small sample size cells [note 22]"/>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2_5c" displayName="table_2_5c" ref="A35:K45" totalsRowShown="0">
  <tableColumns count="11">
    <tableColumn id="1" xr3:uid="{00000000-0010-0000-0B00-000001000000}" name="Rolling monthly quarter [note 3]"/>
    <tableColumn id="2" xr3:uid="{00000000-0010-0000-0B00-000002000000}" name="Females aged 16 to 64 total economically inactive"/>
    <tableColumn id="3" xr3:uid="{00000000-0010-0000-0B00-000003000000}" name="Females who do not want job"/>
    <tableColumn id="4" xr3:uid="{00000000-0010-0000-0B00-000004000000}" name="Females who want job"/>
    <tableColumn id="5" xr3:uid="{00000000-0010-0000-0B00-000005000000}" name="Long-term sick who want job"/>
    <tableColumn id="6" xr3:uid="{00000000-0010-0000-0B00-000006000000}" name="Family and home care who want job"/>
    <tableColumn id="7" xr3:uid="{00000000-0010-0000-0B00-000007000000}" name="'Other' who want job"/>
    <tableColumn id="8" xr3:uid="{00000000-0010-0000-0B00-000008000000}" name="Long-term sick who want job (%)"/>
    <tableColumn id="9" xr3:uid="{00000000-0010-0000-0B00-000009000000}" name="Family and home care who want job (%)"/>
    <tableColumn id="10" xr3:uid="{00000000-0010-0000-0B00-00000A000000}" name="'Other' who want job (%)"/>
    <tableColumn id="11" xr3:uid="{00000000-0010-0000-0B00-00000B000000}" name="Small sample size cells [note 22]"/>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2_6a" displayName="table_2_6a" ref="A9:O19" totalsRowShown="0">
  <tableColumns count="15">
    <tableColumn id="1" xr3:uid="{00000000-0010-0000-0C00-000001000000}" name="Rolling monthly quarter [note 3]"/>
    <tableColumn id="2" xr3:uid="{00000000-0010-0000-0C00-000002000000}" name="Aged 16 to 64 economically inactive"/>
    <tableColumn id="3" xr3:uid="{00000000-0010-0000-0C00-000003000000}" name="Total who want job"/>
    <tableColumn id="4" xr3:uid="{00000000-0010-0000-0C00-000004000000}" name="Total who do not want job"/>
    <tableColumn id="5" xr3:uid="{00000000-0010-0000-0C00-000005000000}" name="Long-term sick who do not want job"/>
    <tableColumn id="6" xr3:uid="{00000000-0010-0000-0C00-000006000000}" name="Family and home care who do not want job"/>
    <tableColumn id="7" xr3:uid="{00000000-0010-0000-0C00-000007000000}" name="Retired who do not want job"/>
    <tableColumn id="8" xr3:uid="{00000000-0010-0000-0C00-000008000000}" name="Students who do not want job"/>
    <tableColumn id="9" xr3:uid="{00000000-0010-0000-0C00-000009000000}" name="'Other' who do not want job"/>
    <tableColumn id="10" xr3:uid="{00000000-0010-0000-0C00-00000A000000}" name="Long-term sick (%)"/>
    <tableColumn id="11" xr3:uid="{00000000-0010-0000-0C00-00000B000000}" name="Family and home care (%)"/>
    <tableColumn id="12" xr3:uid="{00000000-0010-0000-0C00-00000C000000}" name="Retired (%)"/>
    <tableColumn id="13" xr3:uid="{00000000-0010-0000-0C00-00000D000000}" name="Student (%)"/>
    <tableColumn id="14" xr3:uid="{00000000-0010-0000-0C00-00000E000000}" name="'Other' (%)"/>
    <tableColumn id="15" xr3:uid="{00000000-0010-0000-0C00-00000F000000}" name="Small sample size cells [note 22]"/>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2_6b" displayName="table_2_6b" ref="A22:O32" totalsRowShown="0">
  <tableColumns count="15">
    <tableColumn id="1" xr3:uid="{00000000-0010-0000-0D00-000001000000}" name="Rolling monthly quarter [note 3]"/>
    <tableColumn id="2" xr3:uid="{00000000-0010-0000-0D00-000002000000}" name="Males aged 16 to 64 economically inactive"/>
    <tableColumn id="3" xr3:uid="{00000000-0010-0000-0D00-000003000000}" name="Males who want job"/>
    <tableColumn id="4" xr3:uid="{00000000-0010-0000-0D00-000004000000}" name="Males who do not want job"/>
    <tableColumn id="5" xr3:uid="{00000000-0010-0000-0D00-000005000000}" name="Long-term sick males who do not want job"/>
    <tableColumn id="6" xr3:uid="{00000000-0010-0000-0D00-000006000000}" name="Family and home care males who do not want job"/>
    <tableColumn id="7" xr3:uid="{00000000-0010-0000-0D00-000007000000}" name="Retired males who do not want job"/>
    <tableColumn id="8" xr3:uid="{00000000-0010-0000-0D00-000008000000}" name="Male students who do not want job"/>
    <tableColumn id="9" xr3:uid="{00000000-0010-0000-0D00-000009000000}" name="'Other' males who do not want job"/>
    <tableColumn id="10" xr3:uid="{00000000-0010-0000-0D00-00000A000000}" name="Male long-term sick (%)"/>
    <tableColumn id="11" xr3:uid="{00000000-0010-0000-0D00-00000B000000}" name="Male family and home care (%)"/>
    <tableColumn id="12" xr3:uid="{00000000-0010-0000-0D00-00000C000000}" name="Retired males (%)"/>
    <tableColumn id="13" xr3:uid="{00000000-0010-0000-0D00-00000D000000}" name="Student males (%)"/>
    <tableColumn id="14" xr3:uid="{00000000-0010-0000-0D00-00000E000000}" name="Males 'other' (%)"/>
    <tableColumn id="15" xr3:uid="{00000000-0010-0000-0D00-00000F000000}" name="Small sample size cells [note 22]"/>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2_6c" displayName="table_2_6c" ref="A35:O45" totalsRowShown="0">
  <tableColumns count="15">
    <tableColumn id="1" xr3:uid="{00000000-0010-0000-0E00-000001000000}" name="Rolling monthly quarter [note 3]"/>
    <tableColumn id="2" xr3:uid="{00000000-0010-0000-0E00-000002000000}" name="Females aged 16 to 64 economically inactive"/>
    <tableColumn id="3" xr3:uid="{00000000-0010-0000-0E00-000003000000}" name="Females who want job"/>
    <tableColumn id="4" xr3:uid="{00000000-0010-0000-0E00-000004000000}" name="Females who do not want job"/>
    <tableColumn id="5" xr3:uid="{00000000-0010-0000-0E00-000005000000}" name="Long-term sick females who do not want job"/>
    <tableColumn id="6" xr3:uid="{00000000-0010-0000-0E00-000006000000}" name="Family and home care females who do not want job"/>
    <tableColumn id="7" xr3:uid="{00000000-0010-0000-0E00-000007000000}" name="Retired females who do not want job"/>
    <tableColumn id="8" xr3:uid="{00000000-0010-0000-0E00-000008000000}" name="Female students who do not want job"/>
    <tableColumn id="9" xr3:uid="{00000000-0010-0000-0E00-000009000000}" name="'Other' females who do not want job"/>
    <tableColumn id="10" xr3:uid="{00000000-0010-0000-0E00-00000A000000}" name="Females long-term sick (%)"/>
    <tableColumn id="11" xr3:uid="{00000000-0010-0000-0E00-00000B000000}" name="Female family and home care (%)"/>
    <tableColumn id="12" xr3:uid="{00000000-0010-0000-0E00-00000C000000}" name="Retired females (%)"/>
    <tableColumn id="13" xr3:uid="{00000000-0010-0000-0E00-00000D000000}" name="Student females (%)"/>
    <tableColumn id="14" xr3:uid="{00000000-0010-0000-0E00-00000E000000}" name="Females 'other' (%)"/>
    <tableColumn id="15" xr3:uid="{00000000-0010-0000-0E00-00000F000000}" name="Small sample size cells [note 22]"/>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2_7a" displayName="table_2_7a" ref="A8:P18" totalsRowShown="0">
  <tableColumns count="16">
    <tableColumn id="1" xr3:uid="{00000000-0010-0000-0F00-000001000000}" name="Rolling monthly quarter [note 3]"/>
    <tableColumn id="2" xr3:uid="{00000000-0010-0000-0F00-000002000000}" name="Aged 16 and over total economically inactive"/>
    <tableColumn id="3" xr3:uid="{00000000-0010-0000-0F00-000003000000}" name="Aged 16 to 64 total economically inactive"/>
    <tableColumn id="4" xr3:uid="{00000000-0010-0000-0F00-000004000000}" name="Aged 16 to 24 total economically inactive"/>
    <tableColumn id="5" xr3:uid="{00000000-0010-0000-0F00-000005000000}" name="Aged 25 to 34 total economically inactive"/>
    <tableColumn id="6" xr3:uid="{00000000-0010-0000-0F00-000006000000}" name="Aged 35 to 49 total economically inactive"/>
    <tableColumn id="7" xr3:uid="{00000000-0010-0000-0F00-000007000000}" name="Aged 50 to 64 total economically inactive"/>
    <tableColumn id="8" xr3:uid="{00000000-0010-0000-0F00-000008000000}" name="Aged 65 and over total economically inactive"/>
    <tableColumn id="9" xr3:uid="{00000000-0010-0000-0F00-000009000000}" name="Aged 16 and over economic inactivity rate (%)"/>
    <tableColumn id="10" xr3:uid="{00000000-0010-0000-0F00-00000A000000}" name="Aged 16 to 64 economic inactivity rate (%)"/>
    <tableColumn id="11" xr3:uid="{00000000-0010-0000-0F00-00000B000000}" name="Aged 16 to 24 economic inactivity rate (%)"/>
    <tableColumn id="12" xr3:uid="{00000000-0010-0000-0F00-00000C000000}" name="Aged 25 to 34 economic inactivity rate (%)"/>
    <tableColumn id="13" xr3:uid="{00000000-0010-0000-0F00-00000D000000}" name="Aged 35 to 49 economic inactivity rate (%)"/>
    <tableColumn id="14" xr3:uid="{00000000-0010-0000-0F00-00000E000000}" name="Aged 50 to 64 economic inactivity rate (%)"/>
    <tableColumn id="15" xr3:uid="{00000000-0010-0000-0F00-00000F000000}" name="Aged 65 and over economic inactivity rate (%)"/>
    <tableColumn id="16" xr3:uid="{00000000-0010-0000-0F00-000010000000}" name="Small sample size cells [note 22]"/>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2_7b" displayName="table_2_7b" ref="A21:P31" totalsRowShown="0">
  <tableColumns count="16">
    <tableColumn id="1" xr3:uid="{00000000-0010-0000-1000-000001000000}" name="Rolling monthly quarter [note 3]"/>
    <tableColumn id="2" xr3:uid="{00000000-0010-0000-1000-000002000000}" name="Aged 16 and over economically inactive males"/>
    <tableColumn id="3" xr3:uid="{00000000-0010-0000-1000-000003000000}" name="Aged 16 to 64 economically inactive males"/>
    <tableColumn id="4" xr3:uid="{00000000-0010-0000-1000-000004000000}" name="Aged 16 to 24 economically inactive males"/>
    <tableColumn id="5" xr3:uid="{00000000-0010-0000-1000-000005000000}" name="Aged 25 to 34 economically inactive males"/>
    <tableColumn id="6" xr3:uid="{00000000-0010-0000-1000-000006000000}" name="Aged 35 to 49 economically inactive males"/>
    <tableColumn id="7" xr3:uid="{00000000-0010-0000-1000-000007000000}" name="Aged 50 to 64 economically inactive males"/>
    <tableColumn id="8" xr3:uid="{00000000-0010-0000-1000-000008000000}" name="Aged 65 and over economically inactive males"/>
    <tableColumn id="9" xr3:uid="{00000000-0010-0000-1000-000009000000}" name="Aged 16 and over male economic inactivity rate (%)"/>
    <tableColumn id="10" xr3:uid="{00000000-0010-0000-1000-00000A000000}" name="Aged 16 to 64 male economic inactivity rate (%)"/>
    <tableColumn id="11" xr3:uid="{00000000-0010-0000-1000-00000B000000}" name="Aged 16 to 24 male economic inactivity rate (%)"/>
    <tableColumn id="12" xr3:uid="{00000000-0010-0000-1000-00000C000000}" name="Aged 25 to 34 male economic inactivity rate (%)"/>
    <tableColumn id="13" xr3:uid="{00000000-0010-0000-1000-00000D000000}" name="Aged 35 to 49 male economic inactivity rate (%)"/>
    <tableColumn id="14" xr3:uid="{00000000-0010-0000-1000-00000E000000}" name="Aged 50 to 64 male economic inactivity rate (%)"/>
    <tableColumn id="15" xr3:uid="{00000000-0010-0000-1000-00000F000000}" name="Aged 65 and over male economic inactivity rate (%)"/>
    <tableColumn id="16" xr3:uid="{00000000-0010-0000-1000-000010000000}" name="Small sample size cells [note 22]"/>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2_7c" displayName="table_2_7c" ref="A34:P44" totalsRowShown="0">
  <tableColumns count="16">
    <tableColumn id="1" xr3:uid="{00000000-0010-0000-1100-000001000000}" name="Rolling monthly quarter [note 3]"/>
    <tableColumn id="2" xr3:uid="{00000000-0010-0000-1100-000002000000}" name="Aged 16 and over economically inactive females"/>
    <tableColumn id="3" xr3:uid="{00000000-0010-0000-1100-000003000000}" name="Aged 16 to 64 economically inactive females"/>
    <tableColumn id="4" xr3:uid="{00000000-0010-0000-1100-000004000000}" name="Aged 16 to 24 economically inactive females"/>
    <tableColumn id="5" xr3:uid="{00000000-0010-0000-1100-000005000000}" name="Aged 25 to 34 economically inactive females"/>
    <tableColumn id="6" xr3:uid="{00000000-0010-0000-1100-000006000000}" name="Aged 35 to 49 economically inactive females"/>
    <tableColumn id="7" xr3:uid="{00000000-0010-0000-1100-000007000000}" name="Aged 50 to 64 economically inactive females"/>
    <tableColumn id="8" xr3:uid="{00000000-0010-0000-1100-000008000000}" name="Aged 65 and over economically inactive females"/>
    <tableColumn id="9" xr3:uid="{00000000-0010-0000-1100-000009000000}" name="Aged 16 and over female economic inactivity rate (%)"/>
    <tableColumn id="10" xr3:uid="{00000000-0010-0000-1100-00000A000000}" name="Aged 16 to 64 female economic inactivity rate (%)"/>
    <tableColumn id="11" xr3:uid="{00000000-0010-0000-1100-00000B000000}" name="Aged 16 to 24 female economic inactivity rate (%)"/>
    <tableColumn id="12" xr3:uid="{00000000-0010-0000-1100-00000C000000}" name="Aged 25 to 34 female economic inactivity rate (%)"/>
    <tableColumn id="13" xr3:uid="{00000000-0010-0000-1100-00000D000000}" name="Aged 35 to 49 female economic inactivity rate (%)"/>
    <tableColumn id="14" xr3:uid="{00000000-0010-0000-1100-00000E000000}" name="Aged 50 to 64 female economic inactivity rate (%)"/>
    <tableColumn id="15" xr3:uid="{00000000-0010-0000-1100-00000F000000}" name="Aged 65 and over female economic inactivity rate (%)"/>
    <tableColumn id="16" xr3:uid="{00000000-0010-0000-1100-000010000000}" name="Small sample size cells [note 22]"/>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2_8a" displayName="table_2_8a" ref="A9:K19" totalsRowShown="0">
  <tableColumns count="11">
    <tableColumn id="1" xr3:uid="{00000000-0010-0000-1200-000001000000}" name="Rolling monthly quarter [note 3]"/>
    <tableColumn id="2" xr3:uid="{00000000-0010-0000-1200-000002000000}" name="Total aged 16 and over in employment"/>
    <tableColumn id="3" xr3:uid="{00000000-0010-0000-1200-000003000000}" name="Employees [note 13]"/>
    <tableColumn id="4" xr3:uid="{00000000-0010-0000-1200-000004000000}" name="Self Employed [note 13]"/>
    <tableColumn id="5" xr3:uid="{00000000-0010-0000-1200-000005000000}" name="Other"/>
    <tableColumn id="6" xr3:uid="{00000000-0010-0000-1200-000006000000}" name="Full-time worker [note 15]"/>
    <tableColumn id="7" xr3:uid="{00000000-0010-0000-1200-000007000000}" name="Part-time worker [note 15]"/>
    <tableColumn id="8" xr3:uid="{00000000-0010-0000-1200-000008000000}" name="Workers with second jobs"/>
    <tableColumn id="9" xr3:uid="{00000000-0010-0000-1200-000009000000}" name="Temporary employees [note 16]"/>
    <tableColumn id="10" xr3:uid="{00000000-0010-0000-1200-00000A000000}" name="Temporary employees [note 16] as percentage of all employees (%)"/>
    <tableColumn id="11" xr3:uid="{00000000-0010-0000-1200-00000B000000}" name="Small sample size cells [note 22]"/>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_8b" displayName="table_2_8b" ref="A22:K32" totalsRowShown="0">
  <tableColumns count="11">
    <tableColumn id="1" xr3:uid="{00000000-0010-0000-1300-000001000000}" name="Rolling monthly quarter [note 3]"/>
    <tableColumn id="2" xr3:uid="{00000000-0010-0000-1300-000002000000}" name="Males aged 16 and over in employment"/>
    <tableColumn id="3" xr3:uid="{00000000-0010-0000-1300-000003000000}" name="Male employees [note 13]"/>
    <tableColumn id="4" xr3:uid="{00000000-0010-0000-1300-000004000000}" name="Male self employed [note 13]"/>
    <tableColumn id="5" xr3:uid="{00000000-0010-0000-1300-000005000000}" name=" Male 'Other'"/>
    <tableColumn id="6" xr3:uid="{00000000-0010-0000-1300-000006000000}" name="Male full-time worker [note 15]"/>
    <tableColumn id="7" xr3:uid="{00000000-0010-0000-1300-000007000000}" name="Male part-time worker [note 15]"/>
    <tableColumn id="8" xr3:uid="{00000000-0010-0000-1300-000008000000}" name="Male workers with second jobs"/>
    <tableColumn id="9" xr3:uid="{00000000-0010-0000-1300-000009000000}" name="Male temporary employees [note 16]"/>
    <tableColumn id="10" xr3:uid="{00000000-0010-0000-1300-00000A000000}" name="Male temporary employees [note 16] as percentage of all employees (%)"/>
    <tableColumn id="11" xr3:uid="{00000000-0010-0000-1300-00000B000000}" name="Small sample size cells [note 22]"/>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_8c" displayName="table_2_8c" ref="A35:K45" totalsRowShown="0">
  <tableColumns count="11">
    <tableColumn id="1" xr3:uid="{00000000-0010-0000-1400-000001000000}" name="Rolling monthly quarter [note 3]"/>
    <tableColumn id="2" xr3:uid="{00000000-0010-0000-1400-000002000000}" name="Females aged 16 and over in employment"/>
    <tableColumn id="3" xr3:uid="{00000000-0010-0000-1400-000003000000}" name="Female employees [note 13]"/>
    <tableColumn id="4" xr3:uid="{00000000-0010-0000-1400-000004000000}" name="Females self employed [note 13]"/>
    <tableColumn id="5" xr3:uid="{00000000-0010-0000-1400-000005000000}" name="Female 'Other'"/>
    <tableColumn id="6" xr3:uid="{00000000-0010-0000-1400-000006000000}" name="Female full-time worker [note 15]"/>
    <tableColumn id="7" xr3:uid="{00000000-0010-0000-1400-000007000000}" name="Female part-time worker [note 15]"/>
    <tableColumn id="8" xr3:uid="{00000000-0010-0000-1400-000008000000}" name="Female workers with second jobs"/>
    <tableColumn id="9" xr3:uid="{00000000-0010-0000-1400-000009000000}" name="Female temporary employees [note 16]"/>
    <tableColumn id="10" xr3:uid="{00000000-0010-0000-1400-00000A000000}" name="Female temporary employees [note 16] as percentage of all employees (%)"/>
    <tableColumn id="11" xr3:uid="{00000000-0010-0000-1400-00000B000000}" name="Small sample size cells [note 22]"/>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_9a" displayName="table_2_9a" ref="A8:G18" totalsRowShown="0">
  <tableColumns count="7">
    <tableColumn id="1" xr3:uid="{00000000-0010-0000-1500-000001000000}" name="Rolling monthly quarter [note 3]"/>
    <tableColumn id="2" xr3:uid="{00000000-0010-0000-1500-000002000000}" name="Total weekly hours (millions)"/>
    <tableColumn id="3" xr3:uid="{00000000-0010-0000-1500-000003000000}" name="Total average hours"/>
    <tableColumn id="4" xr3:uid="{00000000-0010-0000-1500-000004000000}" name="Full-time average hours (in main job) [note 15]"/>
    <tableColumn id="5" xr3:uid="{00000000-0010-0000-1500-000005000000}" name="Part-time average hours (in main job) [note 15]"/>
    <tableColumn id="6" xr3:uid="{00000000-0010-0000-1500-000006000000}" name="Average hours of workers with second jobs"/>
    <tableColumn id="7" xr3:uid="{00000000-0010-0000-1500-000007000000}" name="Small sample size cells [note 22]"/>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_9b" displayName="table_2_9b" ref="A21:G31" totalsRowShown="0">
  <tableColumns count="7">
    <tableColumn id="1" xr3:uid="{00000000-0010-0000-1600-000001000000}" name="Rolling monthly quarter [note 3]"/>
    <tableColumn id="2" xr3:uid="{00000000-0010-0000-1600-000002000000}" name="Total weekly hours for males (millions)"/>
    <tableColumn id="3" xr3:uid="{00000000-0010-0000-1600-000003000000}" name="Total average hours for males"/>
    <tableColumn id="4" xr3:uid="{00000000-0010-0000-1600-000004000000}" name="Full-time average hours for males (in main job) [note 15]"/>
    <tableColumn id="5" xr3:uid="{00000000-0010-0000-1600-000005000000}" name="Part-time average hours for males (in main job) [note 15]"/>
    <tableColumn id="6" xr3:uid="{00000000-0010-0000-1600-000006000000}" name="Average hours of male workers with second jobs"/>
    <tableColumn id="7" xr3:uid="{00000000-0010-0000-1600-000007000000}" name="Small sample size cells [note 22]"/>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_9c" displayName="table_2_9c" ref="A34:G44" totalsRowShown="0">
  <tableColumns count="7">
    <tableColumn id="1" xr3:uid="{00000000-0010-0000-1700-000001000000}" name="Rolling monthly quarter [note 3]"/>
    <tableColumn id="2" xr3:uid="{00000000-0010-0000-1700-000002000000}" name="Total weekly hours for females (millions)"/>
    <tableColumn id="3" xr3:uid="{00000000-0010-0000-1700-000003000000}" name="Total average hours for females"/>
    <tableColumn id="4" xr3:uid="{00000000-0010-0000-1700-000004000000}" name="Full-time average hours for females (in main job) [note 15]"/>
    <tableColumn id="5" xr3:uid="{00000000-0010-0000-1700-000005000000}" name="Part-time average hours for females (in main job) [note 15]"/>
    <tableColumn id="6" xr3:uid="{00000000-0010-0000-1700-000006000000}" name="Average hours of female workers with second jobs"/>
    <tableColumn id="7" xr3:uid="{00000000-0010-0000-1700-000007000000}" name="Small sample size cells [note 22]"/>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_10a" displayName="table_2_10a" ref="A8:P18" totalsRowShown="0">
  <tableColumns count="16">
    <tableColumn id="1" xr3:uid="{00000000-0010-0000-1800-000001000000}" name="Rolling monthly quarter [note 3]"/>
    <tableColumn id="2" xr3:uid="{00000000-0010-0000-1800-000002000000}" name="Aged 16 and over total employed"/>
    <tableColumn id="3" xr3:uid="{00000000-0010-0000-1800-000003000000}" name="Aged 16 to 64 total employed"/>
    <tableColumn id="4" xr3:uid="{00000000-0010-0000-1800-000004000000}" name="Aged 16 to 24 total employed"/>
    <tableColumn id="5" xr3:uid="{00000000-0010-0000-1800-000005000000}" name="Aged 25 to 34 total employed"/>
    <tableColumn id="6" xr3:uid="{00000000-0010-0000-1800-000006000000}" name="Aged 35 to 49 total employed"/>
    <tableColumn id="7" xr3:uid="{00000000-0010-0000-1800-000007000000}" name="Aged 50 to 64 total employed"/>
    <tableColumn id="8" xr3:uid="{00000000-0010-0000-1800-000008000000}" name="Aged 65 and over total employed"/>
    <tableColumn id="9" xr3:uid="{00000000-0010-0000-1800-000009000000}" name="Aged 16 and over employment rate (%)"/>
    <tableColumn id="10" xr3:uid="{00000000-0010-0000-1800-00000A000000}" name="Aged 16 to 64 employment rate (%)"/>
    <tableColumn id="11" xr3:uid="{00000000-0010-0000-1800-00000B000000}" name="Aged 16 to 24 employment rate (%)"/>
    <tableColumn id="12" xr3:uid="{00000000-0010-0000-1800-00000C000000}" name="Aged 25 to 34 employment rate (%)"/>
    <tableColumn id="13" xr3:uid="{00000000-0010-0000-1800-00000D000000}" name="Aged 35 to 49 employment rate (%)"/>
    <tableColumn id="14" xr3:uid="{00000000-0010-0000-1800-00000E000000}" name="Aged 50 to 64 employment rate (%)"/>
    <tableColumn id="15" xr3:uid="{00000000-0010-0000-1800-00000F000000}" name="Aged 65 and over employment rate (%)"/>
    <tableColumn id="16" xr3:uid="{00000000-0010-0000-1800-000010000000}" name="Small sample size cells [note 22]"/>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_10b" displayName="table_2_10b" ref="A21:P31" totalsRowShown="0">
  <tableColumns count="16">
    <tableColumn id="1" xr3:uid="{00000000-0010-0000-1900-000001000000}" name="Rolling monthly quarter [note 3]"/>
    <tableColumn id="2" xr3:uid="{00000000-0010-0000-1900-000002000000}" name="Males aged 16 and over total employed"/>
    <tableColumn id="3" xr3:uid="{00000000-0010-0000-1900-000003000000}" name="Males aged 16 to 64 total employed"/>
    <tableColumn id="4" xr3:uid="{00000000-0010-0000-1900-000004000000}" name="Males aged 16 to 24 total employed"/>
    <tableColumn id="5" xr3:uid="{00000000-0010-0000-1900-000005000000}" name="Males aged 25 to 34 total employed"/>
    <tableColumn id="6" xr3:uid="{00000000-0010-0000-1900-000006000000}" name="Males aged 35 to 49 total employed"/>
    <tableColumn id="7" xr3:uid="{00000000-0010-0000-1900-000007000000}" name="Males aged 50 to 64 total employed"/>
    <tableColumn id="8" xr3:uid="{00000000-0010-0000-1900-000008000000}" name="Males aged 65 and over total employed"/>
    <tableColumn id="9" xr3:uid="{00000000-0010-0000-1900-000009000000}" name="Males aged 16 and over employment rate (%)"/>
    <tableColumn id="10" xr3:uid="{00000000-0010-0000-1900-00000A000000}" name="Males aged 16 to 64 employment rate (%)"/>
    <tableColumn id="11" xr3:uid="{00000000-0010-0000-1900-00000B000000}" name="Males aged 16 to 24 employment rate (%)"/>
    <tableColumn id="12" xr3:uid="{00000000-0010-0000-1900-00000C000000}" name="Males aged 25 to 34 employment rate (%)"/>
    <tableColumn id="13" xr3:uid="{00000000-0010-0000-1900-00000D000000}" name="Males aged 35 to 49 employment rate (%)"/>
    <tableColumn id="14" xr3:uid="{00000000-0010-0000-1900-00000E000000}" name="Males aged 50 to 64 employment rate (%)"/>
    <tableColumn id="15" xr3:uid="{00000000-0010-0000-1900-00000F000000}" name="Males aged 65 and over employment rate (%)"/>
    <tableColumn id="16" xr3:uid="{00000000-0010-0000-1900-000010000000}" name="Small sample size cells [note 22]"/>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_10c" displayName="table_2_10c" ref="A34:P44" totalsRowShown="0">
  <tableColumns count="16">
    <tableColumn id="1" xr3:uid="{00000000-0010-0000-1A00-000001000000}" name="Rolling monthly quarter [note 3]"/>
    <tableColumn id="2" xr3:uid="{00000000-0010-0000-1A00-000002000000}" name="Females aged 16 and over total employed"/>
    <tableColumn id="3" xr3:uid="{00000000-0010-0000-1A00-000003000000}" name="Females aged 16 to 64 total employed"/>
    <tableColumn id="4" xr3:uid="{00000000-0010-0000-1A00-000004000000}" name="Females aged 16 to 24 total employed"/>
    <tableColumn id="5" xr3:uid="{00000000-0010-0000-1A00-000005000000}" name="Females aged 25 to 34 total employed"/>
    <tableColumn id="6" xr3:uid="{00000000-0010-0000-1A00-000006000000}" name="Females aged 35 to 49 total employed"/>
    <tableColumn id="7" xr3:uid="{00000000-0010-0000-1A00-000007000000}" name="Females aged 50 to 64 total employed"/>
    <tableColumn id="8" xr3:uid="{00000000-0010-0000-1A00-000008000000}" name="Females aged 65 and over total employed"/>
    <tableColumn id="9" xr3:uid="{00000000-0010-0000-1A00-000009000000}" name="Females aged 16 and over employment rate (%)"/>
    <tableColumn id="10" xr3:uid="{00000000-0010-0000-1A00-00000A000000}" name="Females aged 16 to 64 employment rate (%)"/>
    <tableColumn id="11" xr3:uid="{00000000-0010-0000-1A00-00000B000000}" name="Females aged 16 to 24 employment rate (%)"/>
    <tableColumn id="12" xr3:uid="{00000000-0010-0000-1A00-00000C000000}" name="Females aged 25 to 34 employment rate (%)"/>
    <tableColumn id="13" xr3:uid="{00000000-0010-0000-1A00-00000D000000}" name="Females aged 35 to 49 employment rate (%)"/>
    <tableColumn id="14" xr3:uid="{00000000-0010-0000-1A00-00000E000000}" name="Females aged 50 to 64 employment rate (%)"/>
    <tableColumn id="15" xr3:uid="{00000000-0010-0000-1A00-00000F000000}" name="Females aged 65 and over employment rate (%)"/>
    <tableColumn id="16" xr3:uid="{00000000-0010-0000-1A00-000010000000}" name="Small sample size cells [note 22]"/>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_11" displayName="table_2_11" ref="A7:N17" totalsRowShown="0">
  <tableColumns count="14">
    <tableColumn id="1" xr3:uid="{00000000-0010-0000-1B00-000001000000}" name="Rolling monthly quarter [note 3]"/>
    <tableColumn id="2" xr3:uid="{00000000-0010-0000-1B00-000002000000}" name="Aged 16 and over total unemployed"/>
    <tableColumn id="3" xr3:uid="{00000000-0010-0000-1B00-000003000000}" name="Aged 16 to 24 total unemployed"/>
    <tableColumn id="4" xr3:uid="{00000000-0010-0000-1B00-000004000000}" name="Aged 25 to 34 total unemployed"/>
    <tableColumn id="5" xr3:uid="{00000000-0010-0000-1B00-000005000000}" name="Aged 35 to 49 total unemployed"/>
    <tableColumn id="6" xr3:uid="{00000000-0010-0000-1B00-000006000000}" name="Aged 50 to 64 total unemployed"/>
    <tableColumn id="7" xr3:uid="{00000000-0010-0000-1B00-000007000000}" name="Aged 65 and over total unemployed"/>
    <tableColumn id="8" xr3:uid="{00000000-0010-0000-1B00-000008000000}" name="Aged 16 and over unemployment rate (%)"/>
    <tableColumn id="9" xr3:uid="{00000000-0010-0000-1B00-000009000000}" name="Aged 16 to 24 unemployment rate (%)"/>
    <tableColumn id="10" xr3:uid="{00000000-0010-0000-1B00-00000A000000}" name="Aged 25 to 34 unemployment rate (%)"/>
    <tableColumn id="11" xr3:uid="{00000000-0010-0000-1B00-00000B000000}" name="Aged 35 to 49 unemployment rate (%)"/>
    <tableColumn id="12" xr3:uid="{00000000-0010-0000-1B00-00000C000000}" name="Aged 50 to 64 unemployment rate (%)"/>
    <tableColumn id="13" xr3:uid="{00000000-0010-0000-1B00-00000D000000}" name="Aged 65 and over unemployment rate (%)"/>
    <tableColumn id="14" xr3:uid="{00000000-0010-0000-1B00-00000E000000}" name="Small sample size cells [note 22]"/>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_12" displayName="table_2_12" ref="A8:H18" totalsRowShown="0">
  <tableColumns count="8">
    <tableColumn id="1" xr3:uid="{00000000-0010-0000-1C00-000001000000}" name="Rolling monthly quarter [note 3]"/>
    <tableColumn id="2" xr3:uid="{00000000-0010-0000-1C00-000002000000}" name="Aged 16 and over total unemployed"/>
    <tableColumn id="3" xr3:uid="{00000000-0010-0000-1C00-000003000000}" name="Up to 6 months unemployed"/>
    <tableColumn id="4" xr3:uid="{00000000-0010-0000-1C00-000004000000}" name="6 to 12 months unemployed"/>
    <tableColumn id="5" xr3:uid="{00000000-0010-0000-1C00-000005000000}" name="Over 12 months unemployed"/>
    <tableColumn id="6" xr3:uid="{00000000-0010-0000-1C00-000006000000}" name="Over 24 months unemployed"/>
    <tableColumn id="7" xr3:uid="{00000000-0010-0000-1C00-000007000000}" name="Long term unemployed as a percentage of total (%)"/>
    <tableColumn id="8" xr3:uid="{00000000-0010-0000-1C00-000008000000}" name="Small sample size cells [note 22]"/>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E4B4E8-7D4C-4454-9AAA-C347ACD2677A}" name="table_2_13" displayName="table_2_13" ref="A7:H22" totalsRowShown="0">
  <tableColumns count="8">
    <tableColumn id="1" xr3:uid="{9D77C451-0BE8-4636-A75D-90E433A36CF5}" name="Region"/>
    <tableColumn id="2" xr3:uid="{6C36E0B3-75B9-4739-A3F0-65A73E36ACE8}" name="Economic inactivity rate"/>
    <tableColumn id="3" xr3:uid="{425C0E89-6EA4-4C99-B7A9-0DB891259C80}" name="Economic inactivity rate annual change"/>
    <tableColumn id="4" xr3:uid="{94871B88-C3E5-4CF4-B338-9A3AC86ABEB7}" name="Employment rate"/>
    <tableColumn id="5" xr3:uid="{26D331B0-EFCF-485B-8D1C-C0C9540FA9E0}" name="Employment rate annual change"/>
    <tableColumn id="6" xr3:uid="{C75F190F-F100-4D36-A27F-040F889F43E5}" name="Unemployment rate"/>
    <tableColumn id="7" xr3:uid="{309EF65F-64E8-43F4-A840-5769DE7E025E}" name="Unemployment rate annual change"/>
    <tableColumn id="8" xr3:uid="{E3ABB198-6485-4836-AE46-0904F866430C}" name="Job density indicator"/>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4D0DDC6-D65D-420B-B343-61417D32A37C}" name="table_2_14" displayName="table_2_14" ref="A6:E18" totalsRowShown="0">
  <tableColumns count="5">
    <tableColumn id="1" xr3:uid="{0C2B37D0-A17B-44AB-AA60-1950339695A9}" name="Region"/>
    <tableColumn id="2" xr3:uid="{BC47318B-5BD7-49F8-8161-0284F71129D0}" name="Employment rate"/>
    <tableColumn id="3" xr3:uid="{7DCD0A61-B8BE-4956-98E9-E8BC96BA3BE3}" name="Employment rate 95% confidence interval"/>
    <tableColumn id="4" xr3:uid="{186D717B-7480-4A68-A97D-DA5F6C6CC84E}" name="Unemployment rate"/>
    <tableColumn id="5" xr3:uid="{DE43A436-FF18-4160-84A9-0A9A05019F62}" name="Unemployment rate 95% confidence interval"/>
  </tableColumns>
  <tableStyleInfo name="none"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9DB5252-5DD2-4627-B9C8-CBBEAA4A9FA6}" name="table_2_48" displayName="table_2_48" ref="A6:G11" totalsRowShown="0">
  <tableColumns count="7">
    <tableColumn id="1" xr3:uid="{02F9534A-ACBB-4855-88DB-5B9F622756CD}" name="July-September 2024"/>
    <tableColumn id="2" xr3:uid="{BC05365D-7365-412F-B29F-94AC677180AA}" name="Lower limit"/>
    <tableColumn id="3" xr3:uid="{89C79DA5-2B7B-4245-8FAD-57F8D2A2D5A1}" name="LFS estimate"/>
    <tableColumn id="4" xr3:uid="{3F91B6AC-541C-4A51-A0C7-5A8AC53B321C}" name="Upper limit"/>
    <tableColumn id="5" xr3:uid="{EA04673A-F1C9-40CA-BA39-4EF26BDBFE07}" name="Change in lower limit"/>
    <tableColumn id="6" xr3:uid="{4FD866A0-C1AA-4869-9B59-74F518564234}" name="Change in LFS estimate"/>
    <tableColumn id="7" xr3:uid="{4428DE26-B577-4607-AC80-677E7FB10B50}" name="Change in upper limit"/>
  </tableColumns>
  <tableStyleInfo name="none"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1BC73E43-4A08-427C-B5FC-510C3CCDBDE3}" name="table_2_49" displayName="table_2_49" ref="A5:H11" totalsRowShown="0">
  <tableColumns count="8">
    <tableColumn id="1" xr3:uid="{7858DE7B-5DE0-493B-9D85-49CCC1BD5058}" name="Labour market status"/>
    <tableColumn id="2" xr3:uid="{000A5363-6EDD-4560-8075-907E43297451}" name="Estimate"/>
    <tableColumn id="3" xr3:uid="{EFE7D0F6-B0CC-4E92-9B83-D38077E425EB}" name="Confidence interval: estimate"/>
    <tableColumn id="4" xr3:uid="{06DBDB66-D084-4356-AAE2-C0C462C972AD}" name="Change over quarter"/>
    <tableColumn id="5" xr3:uid="{A6C2DB37-A123-4EFD-AD98-BAA308D91BDD}" name="Confidence interval: quarterly change"/>
    <tableColumn id="6" xr3:uid="{5EA5A3D1-8A40-4B10-BC66-2CBA7D766390}" name="Change over year"/>
    <tableColumn id="7" xr3:uid="{D80E2300-9CF4-4B12-90D9-3A21C67C578B}" name="Confidence interval: annual change"/>
    <tableColumn id="8" xr3:uid="{CC2B02B4-6BF1-4C8E-9B43-7D31314C63BD}" name="Confidence interval around change"/>
  </tableColumns>
  <tableStyleInfo name="none"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notes" displayName="notes" ref="A2:B25" totalsRowShown="0">
  <tableColumns count="2">
    <tableColumn id="1" xr3:uid="{00000000-0010-0000-1D00-000001000000}" name="Note reference"/>
    <tableColumn id="2" xr3:uid="{00000000-0010-0000-1D00-000002000000}" name="Note or definition"/>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FS@finance-ni.gov.uk" TargetMode="External"/><Relationship Id="rId1" Type="http://schemas.openxmlformats.org/officeDocument/2006/relationships/hyperlink" Target="https://www.nisra.gov.uk/statistics/labour-market-and-social-welfare/labour-force-survey"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table" Target="../tables/table2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table" Target="../tables/table27.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hyperlink" Target="https://www.ons.gov.uk/methodology/methodologytopicsandstatisticalconcepts/revisions/revisionspoliciesforlabourmarket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heetViews>
  <sheetFormatPr defaultColWidth="10.90625" defaultRowHeight="15" x14ac:dyDescent="0.25"/>
  <cols>
    <col min="1" max="1" width="100.7265625" customWidth="1"/>
  </cols>
  <sheetData>
    <row r="1" spans="1:1" ht="19.2" x14ac:dyDescent="0.35">
      <c r="A1" s="2" t="s">
        <v>0</v>
      </c>
    </row>
    <row r="2" spans="1:1" x14ac:dyDescent="0.25">
      <c r="A2" t="s">
        <v>1</v>
      </c>
    </row>
    <row r="3" spans="1:1" x14ac:dyDescent="0.25">
      <c r="A3" s="1" t="s">
        <v>13</v>
      </c>
    </row>
    <row r="4" spans="1:1" ht="27" customHeight="1" x14ac:dyDescent="0.3">
      <c r="A4" s="3" t="s">
        <v>2</v>
      </c>
    </row>
    <row r="5" spans="1:1" ht="75" x14ac:dyDescent="0.25">
      <c r="A5" s="4" t="s">
        <v>3</v>
      </c>
    </row>
    <row r="6" spans="1:1" ht="90" x14ac:dyDescent="0.25">
      <c r="A6" s="4" t="s">
        <v>4</v>
      </c>
    </row>
    <row r="7" spans="1:1" ht="60" x14ac:dyDescent="0.25">
      <c r="A7" s="4" t="s">
        <v>5</v>
      </c>
    </row>
    <row r="8" spans="1:1" ht="45" x14ac:dyDescent="0.25">
      <c r="A8" s="4" t="s">
        <v>6</v>
      </c>
    </row>
    <row r="9" spans="1:1" ht="27" customHeight="1" x14ac:dyDescent="0.25">
      <c r="A9" t="s">
        <v>7</v>
      </c>
    </row>
    <row r="10" spans="1:1" x14ac:dyDescent="0.25">
      <c r="A10" t="s">
        <v>8</v>
      </c>
    </row>
    <row r="11" spans="1:1" x14ac:dyDescent="0.25">
      <c r="A11" t="s">
        <v>9</v>
      </c>
    </row>
    <row r="12" spans="1:1" x14ac:dyDescent="0.25">
      <c r="A12" t="s">
        <v>10</v>
      </c>
    </row>
    <row r="13" spans="1:1" x14ac:dyDescent="0.25">
      <c r="A13" t="s">
        <v>11</v>
      </c>
    </row>
    <row r="14" spans="1:1" x14ac:dyDescent="0.25">
      <c r="A14" t="s">
        <v>12</v>
      </c>
    </row>
    <row r="15" spans="1:1" x14ac:dyDescent="0.25">
      <c r="A15" s="1" t="s">
        <v>14</v>
      </c>
    </row>
  </sheetData>
  <hyperlinks>
    <hyperlink ref="A3" r:id="rId1" xr:uid="{00000000-0004-0000-0000-000000000000}"/>
    <hyperlink ref="A15"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7"/>
  <sheetViews>
    <sheetView workbookViewId="0">
      <selection activeCell="B34" sqref="B34"/>
    </sheetView>
  </sheetViews>
  <sheetFormatPr defaultColWidth="10.90625" defaultRowHeight="15" x14ac:dyDescent="0.25"/>
  <cols>
    <col min="3" max="3" width="84.7265625" customWidth="1"/>
  </cols>
  <sheetData>
    <row r="1" spans="1:3" ht="19.2" x14ac:dyDescent="0.35">
      <c r="A1" s="2" t="s">
        <v>15</v>
      </c>
    </row>
    <row r="2" spans="1:3" ht="31.2" x14ac:dyDescent="0.3">
      <c r="A2" s="5" t="s">
        <v>16</v>
      </c>
      <c r="B2" s="5" t="s">
        <v>17</v>
      </c>
      <c r="C2" s="5" t="s">
        <v>18</v>
      </c>
    </row>
    <row r="3" spans="1:3" x14ac:dyDescent="0.25">
      <c r="A3" t="s">
        <v>19</v>
      </c>
      <c r="B3" s="1" t="str">
        <f>HYPERLINK("#2.1!A7", "2.1a")</f>
        <v>2.1a</v>
      </c>
      <c r="C3" t="s">
        <v>20</v>
      </c>
    </row>
    <row r="4" spans="1:3" x14ac:dyDescent="0.25">
      <c r="A4" t="s">
        <v>19</v>
      </c>
      <c r="B4" s="1" t="str">
        <f>HYPERLINK("#2.1!A19", "2.1b")</f>
        <v>2.1b</v>
      </c>
      <c r="C4" t="s">
        <v>21</v>
      </c>
    </row>
    <row r="5" spans="1:3" x14ac:dyDescent="0.25">
      <c r="A5" t="s">
        <v>22</v>
      </c>
      <c r="B5" s="1" t="str">
        <f>HYPERLINK("#2.2!A7", "2.2a")</f>
        <v>2.2a</v>
      </c>
      <c r="C5" t="s">
        <v>23</v>
      </c>
    </row>
    <row r="6" spans="1:3" x14ac:dyDescent="0.25">
      <c r="A6" t="s">
        <v>22</v>
      </c>
      <c r="B6" s="1" t="str">
        <f>HYPERLINK("#2.2!A19", "2.2b")</f>
        <v>2.2b</v>
      </c>
      <c r="C6" s="4" t="s">
        <v>24</v>
      </c>
    </row>
    <row r="7" spans="1:3" x14ac:dyDescent="0.25">
      <c r="A7" t="s">
        <v>25</v>
      </c>
      <c r="B7" s="1" t="str">
        <f>HYPERLINK("#2.3!A8", "2.3a")</f>
        <v>2.3a</v>
      </c>
      <c r="C7" s="4" t="s">
        <v>26</v>
      </c>
    </row>
    <row r="8" spans="1:3" x14ac:dyDescent="0.25">
      <c r="A8" t="s">
        <v>25</v>
      </c>
      <c r="B8" s="1" t="str">
        <f>HYPERLINK("#2.3!A21", "2.3b")</f>
        <v>2.3b</v>
      </c>
      <c r="C8" s="4" t="s">
        <v>27</v>
      </c>
    </row>
    <row r="9" spans="1:3" x14ac:dyDescent="0.25">
      <c r="A9" t="s">
        <v>25</v>
      </c>
      <c r="B9" s="1" t="str">
        <f>HYPERLINK("#2.3!A34", "2.3c")</f>
        <v>2.3c</v>
      </c>
      <c r="C9" s="4" t="s">
        <v>28</v>
      </c>
    </row>
    <row r="10" spans="1:3" x14ac:dyDescent="0.25">
      <c r="A10" t="s">
        <v>29</v>
      </c>
      <c r="B10" s="1" t="str">
        <f>HYPERLINK("#2.4!A9", "2.4a")</f>
        <v>2.4a</v>
      </c>
      <c r="C10" t="s">
        <v>30</v>
      </c>
    </row>
    <row r="11" spans="1:3" x14ac:dyDescent="0.25">
      <c r="A11" t="s">
        <v>29</v>
      </c>
      <c r="B11" s="1" t="str">
        <f>HYPERLINK("#2.4!A22", "2.4b")</f>
        <v>2.4b</v>
      </c>
      <c r="C11" t="s">
        <v>31</v>
      </c>
    </row>
    <row r="12" spans="1:3" x14ac:dyDescent="0.25">
      <c r="A12" t="s">
        <v>29</v>
      </c>
      <c r="B12" s="1" t="str">
        <f>HYPERLINK("#2.4!A35", "2.4c")</f>
        <v>2.4c</v>
      </c>
      <c r="C12" t="s">
        <v>32</v>
      </c>
    </row>
    <row r="13" spans="1:3" x14ac:dyDescent="0.25">
      <c r="A13" t="s">
        <v>33</v>
      </c>
      <c r="B13" s="1" t="str">
        <f>HYPERLINK("#2.5!A10", "2.5a")</f>
        <v>2.5a</v>
      </c>
      <c r="C13" t="s">
        <v>34</v>
      </c>
    </row>
    <row r="14" spans="1:3" x14ac:dyDescent="0.25">
      <c r="A14" t="s">
        <v>33</v>
      </c>
      <c r="B14" s="1" t="str">
        <f>HYPERLINK("#2.5!A23", "2.5b")</f>
        <v>2.5b</v>
      </c>
      <c r="C14" t="s">
        <v>35</v>
      </c>
    </row>
    <row r="15" spans="1:3" x14ac:dyDescent="0.25">
      <c r="A15" t="s">
        <v>33</v>
      </c>
      <c r="B15" s="1" t="str">
        <f>HYPERLINK("#2.5!A36", "2.5c")</f>
        <v>2.5c</v>
      </c>
      <c r="C15" t="s">
        <v>36</v>
      </c>
    </row>
    <row r="16" spans="1:3" x14ac:dyDescent="0.25">
      <c r="A16" t="s">
        <v>37</v>
      </c>
      <c r="B16" s="1" t="str">
        <f>HYPERLINK("#2.6!A10", "2.6a")</f>
        <v>2.6a</v>
      </c>
      <c r="C16" t="s">
        <v>38</v>
      </c>
    </row>
    <row r="17" spans="1:3" x14ac:dyDescent="0.25">
      <c r="A17" t="s">
        <v>37</v>
      </c>
      <c r="B17" s="1" t="str">
        <f>HYPERLINK("#2.6!A23", "2.6b")</f>
        <v>2.6b</v>
      </c>
      <c r="C17" t="s">
        <v>39</v>
      </c>
    </row>
    <row r="18" spans="1:3" x14ac:dyDescent="0.25">
      <c r="A18" t="s">
        <v>37</v>
      </c>
      <c r="B18" s="1" t="str">
        <f>HYPERLINK("#2.6!A36", "2.6c")</f>
        <v>2.6c</v>
      </c>
      <c r="C18" t="s">
        <v>40</v>
      </c>
    </row>
    <row r="19" spans="1:3" x14ac:dyDescent="0.25">
      <c r="A19" t="s">
        <v>41</v>
      </c>
      <c r="B19" s="1" t="str">
        <f>HYPERLINK("#2.7!A8", "2.7a")</f>
        <v>2.7a</v>
      </c>
      <c r="C19" t="s">
        <v>42</v>
      </c>
    </row>
    <row r="20" spans="1:3" x14ac:dyDescent="0.25">
      <c r="A20" t="s">
        <v>41</v>
      </c>
      <c r="B20" s="1" t="str">
        <f>HYPERLINK("#2.7!A21", "2.7b")</f>
        <v>2.7b</v>
      </c>
      <c r="C20" t="s">
        <v>43</v>
      </c>
    </row>
    <row r="21" spans="1:3" x14ac:dyDescent="0.25">
      <c r="A21" t="s">
        <v>41</v>
      </c>
      <c r="B21" s="1" t="str">
        <f>HYPERLINK("#2.7!A34", "2.7c")</f>
        <v>2.7c</v>
      </c>
      <c r="C21" t="s">
        <v>44</v>
      </c>
    </row>
    <row r="22" spans="1:3" x14ac:dyDescent="0.25">
      <c r="A22" t="s">
        <v>45</v>
      </c>
      <c r="B22" s="1" t="str">
        <f>HYPERLINK("#2.8!A9", "2.8a")</f>
        <v>2.8a</v>
      </c>
      <c r="C22" t="s">
        <v>46</v>
      </c>
    </row>
    <row r="23" spans="1:3" x14ac:dyDescent="0.25">
      <c r="A23" t="s">
        <v>45</v>
      </c>
      <c r="B23" s="1" t="str">
        <f>HYPERLINK("#2.8!A22", "2.8b")</f>
        <v>2.8b</v>
      </c>
      <c r="C23" t="s">
        <v>47</v>
      </c>
    </row>
    <row r="24" spans="1:3" x14ac:dyDescent="0.25">
      <c r="A24" t="s">
        <v>45</v>
      </c>
      <c r="B24" s="1" t="str">
        <f>HYPERLINK("#2.6!A35", "2.8c")</f>
        <v>2.8c</v>
      </c>
      <c r="C24" t="s">
        <v>48</v>
      </c>
    </row>
    <row r="25" spans="1:3" x14ac:dyDescent="0.25">
      <c r="A25" t="s">
        <v>49</v>
      </c>
      <c r="B25" s="1" t="str">
        <f>HYPERLINK("#2.9!A8", "2.9a")</f>
        <v>2.9a</v>
      </c>
      <c r="C25" t="s">
        <v>50</v>
      </c>
    </row>
    <row r="26" spans="1:3" x14ac:dyDescent="0.25">
      <c r="A26" t="s">
        <v>49</v>
      </c>
      <c r="B26" s="1" t="str">
        <f>HYPERLINK("#2.9!A21", "2.9b")</f>
        <v>2.9b</v>
      </c>
      <c r="C26" t="s">
        <v>51</v>
      </c>
    </row>
    <row r="27" spans="1:3" x14ac:dyDescent="0.25">
      <c r="A27" t="s">
        <v>49</v>
      </c>
      <c r="B27" s="1" t="str">
        <f>HYPERLINK("#2.9!A34", "2.9c")</f>
        <v>2.9c</v>
      </c>
      <c r="C27" t="s">
        <v>52</v>
      </c>
    </row>
    <row r="28" spans="1:3" x14ac:dyDescent="0.25">
      <c r="A28" t="s">
        <v>53</v>
      </c>
      <c r="B28" s="1" t="str">
        <f>HYPERLINK("#2.10!A8", "2.10a")</f>
        <v>2.10a</v>
      </c>
      <c r="C28" t="s">
        <v>54</v>
      </c>
    </row>
    <row r="29" spans="1:3" x14ac:dyDescent="0.25">
      <c r="A29" t="s">
        <v>53</v>
      </c>
      <c r="B29" s="1" t="str">
        <f>HYPERLINK("#2.10!A21", "2.10b")</f>
        <v>2.10b</v>
      </c>
      <c r="C29" t="s">
        <v>55</v>
      </c>
    </row>
    <row r="30" spans="1:3" x14ac:dyDescent="0.25">
      <c r="A30" t="s">
        <v>53</v>
      </c>
      <c r="B30" s="1" t="str">
        <f>HYPERLINK("#2.10!A34", "2.10c")</f>
        <v>2.10c</v>
      </c>
      <c r="C30" t="s">
        <v>56</v>
      </c>
    </row>
    <row r="31" spans="1:3" x14ac:dyDescent="0.25">
      <c r="A31" t="s">
        <v>57</v>
      </c>
      <c r="B31" s="1" t="str">
        <f>HYPERLINK("#2.11!A7", "2.11")</f>
        <v>2.11</v>
      </c>
      <c r="C31" t="s">
        <v>58</v>
      </c>
    </row>
    <row r="32" spans="1:3" x14ac:dyDescent="0.25">
      <c r="A32" t="s">
        <v>59</v>
      </c>
      <c r="B32" s="1" t="str">
        <f>HYPERLINK("#2.12!A8", "2.12")</f>
        <v>2.12</v>
      </c>
      <c r="C32" t="s">
        <v>60</v>
      </c>
    </row>
    <row r="33" spans="1:3" x14ac:dyDescent="0.25">
      <c r="A33" t="s">
        <v>61</v>
      </c>
      <c r="B33" s="1" t="str">
        <f>HYPERLINK("#2.13!A7", "2.13")</f>
        <v>2.13</v>
      </c>
      <c r="C33" t="s">
        <v>62</v>
      </c>
    </row>
    <row r="34" spans="1:3" x14ac:dyDescent="0.25">
      <c r="A34" t="s">
        <v>63</v>
      </c>
      <c r="B34" s="1" t="str">
        <f>HYPERLINK("#2.14!A6", "2.14")</f>
        <v>2.14</v>
      </c>
      <c r="C34" t="s">
        <v>64</v>
      </c>
    </row>
    <row r="35" spans="1:3" x14ac:dyDescent="0.25">
      <c r="A35" t="s">
        <v>65</v>
      </c>
      <c r="B35" s="1" t="str">
        <f>HYPERLINK("#2.48!A3", "2.48")</f>
        <v>2.48</v>
      </c>
      <c r="C35" t="s">
        <v>66</v>
      </c>
    </row>
    <row r="36" spans="1:3" x14ac:dyDescent="0.25">
      <c r="A36" t="s">
        <v>67</v>
      </c>
      <c r="B36" s="1" t="str">
        <f>HYPERLINK("#2.49!A3", "2.49")</f>
        <v>2.49</v>
      </c>
      <c r="C36" t="s">
        <v>68</v>
      </c>
    </row>
    <row r="37" spans="1:3" x14ac:dyDescent="0.25">
      <c r="A37" t="s">
        <v>69</v>
      </c>
      <c r="B37" s="1" t="str">
        <f>HYPERLINK("#Notes!A2", "Notes")</f>
        <v>Notes</v>
      </c>
      <c r="C37" t="s">
        <v>69</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CB8D-B6FA-4001-BAD7-5EFB355D8807}">
  <dimension ref="A1:AC33"/>
  <sheetViews>
    <sheetView workbookViewId="0"/>
  </sheetViews>
  <sheetFormatPr defaultColWidth="10.90625" defaultRowHeight="15" x14ac:dyDescent="0.25"/>
  <cols>
    <col min="1" max="1" width="21.7265625" style="14" customWidth="1"/>
    <col min="2" max="2" width="18.7265625" style="14" customWidth="1"/>
    <col min="3" max="28" width="14.7265625" style="14" customWidth="1"/>
    <col min="29" max="29" width="70.7265625" style="14" customWidth="1"/>
    <col min="30" max="16384" width="10.90625" style="14"/>
  </cols>
  <sheetData>
    <row r="1" spans="1:29" ht="19.2" x14ac:dyDescent="0.35">
      <c r="A1" s="13" t="s">
        <v>495</v>
      </c>
    </row>
    <row r="2" spans="1:29" x14ac:dyDescent="0.25">
      <c r="A2" s="14" t="s">
        <v>496</v>
      </c>
    </row>
    <row r="3" spans="1:29" ht="30" customHeight="1" x14ac:dyDescent="0.3">
      <c r="A3" s="15" t="s">
        <v>69</v>
      </c>
    </row>
    <row r="4" spans="1:29" x14ac:dyDescent="0.25">
      <c r="A4" s="14" t="s">
        <v>497</v>
      </c>
    </row>
    <row r="5" spans="1:29" x14ac:dyDescent="0.25">
      <c r="A5" s="14" t="s">
        <v>498</v>
      </c>
    </row>
    <row r="6" spans="1:29" ht="30" customHeight="1" x14ac:dyDescent="0.3">
      <c r="A6" s="15" t="s">
        <v>499</v>
      </c>
    </row>
    <row r="7" spans="1:29" ht="62.4" x14ac:dyDescent="0.3">
      <c r="A7" s="16" t="s">
        <v>76</v>
      </c>
      <c r="B7" s="17" t="s">
        <v>77</v>
      </c>
      <c r="C7" s="17" t="s">
        <v>78</v>
      </c>
      <c r="D7" s="17" t="s">
        <v>79</v>
      </c>
      <c r="E7" s="17" t="s">
        <v>80</v>
      </c>
      <c r="F7" s="17" t="s">
        <v>81</v>
      </c>
      <c r="G7" s="17" t="s">
        <v>82</v>
      </c>
      <c r="H7" s="17" t="s">
        <v>83</v>
      </c>
      <c r="I7" s="17" t="s">
        <v>500</v>
      </c>
      <c r="J7" s="17" t="s">
        <v>85</v>
      </c>
      <c r="K7" s="17" t="s">
        <v>501</v>
      </c>
      <c r="L7" s="17" t="s">
        <v>87</v>
      </c>
      <c r="M7" s="17" t="s">
        <v>88</v>
      </c>
      <c r="N7" s="17" t="s">
        <v>89</v>
      </c>
      <c r="O7" s="17" t="s">
        <v>90</v>
      </c>
      <c r="P7" s="17" t="s">
        <v>91</v>
      </c>
      <c r="Q7" s="17" t="s">
        <v>92</v>
      </c>
      <c r="R7" s="17" t="s">
        <v>93</v>
      </c>
      <c r="S7" s="17" t="s">
        <v>94</v>
      </c>
      <c r="T7" s="17" t="s">
        <v>502</v>
      </c>
      <c r="U7" s="17" t="s">
        <v>96</v>
      </c>
      <c r="V7" s="17" t="s">
        <v>97</v>
      </c>
      <c r="W7" s="17" t="s">
        <v>98</v>
      </c>
      <c r="X7" s="17" t="s">
        <v>99</v>
      </c>
      <c r="Y7" s="17" t="s">
        <v>100</v>
      </c>
      <c r="Z7" s="17" t="s">
        <v>101</v>
      </c>
      <c r="AA7" s="17" t="s">
        <v>503</v>
      </c>
      <c r="AB7" s="17" t="s">
        <v>103</v>
      </c>
      <c r="AC7" s="17" t="s">
        <v>104</v>
      </c>
    </row>
    <row r="8" spans="1:29" x14ac:dyDescent="0.25">
      <c r="A8" s="18" t="s">
        <v>105</v>
      </c>
      <c r="B8" s="19">
        <v>1498000</v>
      </c>
      <c r="C8" s="19">
        <v>874000</v>
      </c>
      <c r="D8" s="19">
        <v>845000</v>
      </c>
      <c r="E8" s="19">
        <v>28000</v>
      </c>
      <c r="F8" s="19">
        <v>625000</v>
      </c>
      <c r="G8" s="20">
        <v>58.307833441090303</v>
      </c>
      <c r="H8" s="20">
        <v>56.4124290400813</v>
      </c>
      <c r="I8" s="20">
        <v>3.2506856954716001</v>
      </c>
      <c r="J8" s="20">
        <v>41.692166558909697</v>
      </c>
      <c r="K8" s="19">
        <v>731000</v>
      </c>
      <c r="L8" s="19">
        <v>456000</v>
      </c>
      <c r="M8" s="19">
        <v>437000</v>
      </c>
      <c r="N8" s="19">
        <v>19000</v>
      </c>
      <c r="O8" s="19">
        <v>275000</v>
      </c>
      <c r="P8" s="20">
        <v>62.356411163691803</v>
      </c>
      <c r="Q8" s="20">
        <v>59.7422863081649</v>
      </c>
      <c r="R8" s="20">
        <v>4.19223109018332</v>
      </c>
      <c r="S8" s="20">
        <v>37.643588836308197</v>
      </c>
      <c r="T8" s="19">
        <v>767000</v>
      </c>
      <c r="U8" s="19">
        <v>418000</v>
      </c>
      <c r="V8" s="19">
        <v>409000</v>
      </c>
      <c r="W8" s="19">
        <v>9000</v>
      </c>
      <c r="X8" s="19">
        <v>350000</v>
      </c>
      <c r="Y8" s="20">
        <v>54.451957197719501</v>
      </c>
      <c r="Z8" s="20">
        <v>53.241064078469897</v>
      </c>
      <c r="AA8" s="20">
        <v>2.2237825444046999</v>
      </c>
      <c r="AB8" s="20">
        <v>45.548042802280499</v>
      </c>
      <c r="AC8" s="19"/>
    </row>
    <row r="9" spans="1:29" x14ac:dyDescent="0.25">
      <c r="A9" s="18" t="s">
        <v>106</v>
      </c>
      <c r="B9" s="19">
        <v>1500000</v>
      </c>
      <c r="C9" s="19">
        <v>889000</v>
      </c>
      <c r="D9" s="19">
        <v>867000</v>
      </c>
      <c r="E9" s="19">
        <v>22000</v>
      </c>
      <c r="F9" s="19">
        <v>611000</v>
      </c>
      <c r="G9" s="20">
        <v>59.287108218477997</v>
      </c>
      <c r="H9" s="20">
        <v>57.8130393712893</v>
      </c>
      <c r="I9" s="20">
        <v>2.4863227293134398</v>
      </c>
      <c r="J9" s="20">
        <v>40.712891781522003</v>
      </c>
      <c r="K9" s="19">
        <v>732000</v>
      </c>
      <c r="L9" s="19">
        <v>468000</v>
      </c>
      <c r="M9" s="19">
        <v>452000</v>
      </c>
      <c r="N9" s="19">
        <v>16000</v>
      </c>
      <c r="O9" s="19">
        <v>264000</v>
      </c>
      <c r="P9" s="20">
        <v>63.978676984383803</v>
      </c>
      <c r="Q9" s="20">
        <v>61.772355600370297</v>
      </c>
      <c r="R9" s="20">
        <v>3.44852611527436</v>
      </c>
      <c r="S9" s="20">
        <v>36.021323015616197</v>
      </c>
      <c r="T9" s="19">
        <v>768000</v>
      </c>
      <c r="U9" s="19">
        <v>421000</v>
      </c>
      <c r="V9" s="19">
        <v>415000</v>
      </c>
      <c r="W9" s="21">
        <v>6000</v>
      </c>
      <c r="X9" s="19">
        <v>347000</v>
      </c>
      <c r="Y9" s="20">
        <v>54.8165100682847</v>
      </c>
      <c r="Z9" s="20">
        <v>54.040205018227901</v>
      </c>
      <c r="AA9" s="22">
        <v>1.41618838756758</v>
      </c>
      <c r="AB9" s="20">
        <v>45.1834899317153</v>
      </c>
      <c r="AC9" s="19" t="s">
        <v>107</v>
      </c>
    </row>
    <row r="10" spans="1:29" x14ac:dyDescent="0.25">
      <c r="A10" s="18" t="s">
        <v>108</v>
      </c>
      <c r="B10" s="19">
        <v>1502000</v>
      </c>
      <c r="C10" s="19">
        <v>888000</v>
      </c>
      <c r="D10" s="19">
        <v>866000</v>
      </c>
      <c r="E10" s="19">
        <v>22000</v>
      </c>
      <c r="F10" s="19">
        <v>615000</v>
      </c>
      <c r="G10" s="20">
        <v>59.080767055926401</v>
      </c>
      <c r="H10" s="20">
        <v>57.642416780043803</v>
      </c>
      <c r="I10" s="20">
        <v>2.4345490885740002</v>
      </c>
      <c r="J10" s="20">
        <v>40.919232944073599</v>
      </c>
      <c r="K10" s="19">
        <v>733000</v>
      </c>
      <c r="L10" s="19">
        <v>466000</v>
      </c>
      <c r="M10" s="19">
        <v>451000</v>
      </c>
      <c r="N10" s="19">
        <v>16000</v>
      </c>
      <c r="O10" s="19">
        <v>267000</v>
      </c>
      <c r="P10" s="20">
        <v>63.616675878551902</v>
      </c>
      <c r="Q10" s="20">
        <v>61.467280829000401</v>
      </c>
      <c r="R10" s="20">
        <v>3.3786660806592299</v>
      </c>
      <c r="S10" s="20">
        <v>36.383324121448098</v>
      </c>
      <c r="T10" s="19">
        <v>769000</v>
      </c>
      <c r="U10" s="19">
        <v>421000</v>
      </c>
      <c r="V10" s="19">
        <v>415000</v>
      </c>
      <c r="W10" s="21">
        <v>6000</v>
      </c>
      <c r="X10" s="19">
        <v>348000</v>
      </c>
      <c r="Y10" s="20">
        <v>54.756356363495399</v>
      </c>
      <c r="Z10" s="20">
        <v>53.995896614581497</v>
      </c>
      <c r="AA10" s="22">
        <v>1.38880634033741</v>
      </c>
      <c r="AB10" s="20">
        <v>45.243643636504601</v>
      </c>
      <c r="AC10" s="19" t="s">
        <v>107</v>
      </c>
    </row>
    <row r="11" spans="1:29" x14ac:dyDescent="0.25">
      <c r="A11" s="18" t="s">
        <v>109</v>
      </c>
      <c r="B11" s="19">
        <v>1504000</v>
      </c>
      <c r="C11" s="19">
        <v>881000</v>
      </c>
      <c r="D11" s="19">
        <v>859000</v>
      </c>
      <c r="E11" s="19">
        <v>23000</v>
      </c>
      <c r="F11" s="19">
        <v>623000</v>
      </c>
      <c r="G11" s="20">
        <v>58.584619459965801</v>
      </c>
      <c r="H11" s="20">
        <v>57.0725803588155</v>
      </c>
      <c r="I11" s="20">
        <v>2.5809489164362001</v>
      </c>
      <c r="J11" s="20">
        <v>41.415380540034199</v>
      </c>
      <c r="K11" s="19">
        <v>734000</v>
      </c>
      <c r="L11" s="19">
        <v>462000</v>
      </c>
      <c r="M11" s="19">
        <v>446000</v>
      </c>
      <c r="N11" s="19">
        <v>16000</v>
      </c>
      <c r="O11" s="19">
        <v>272000</v>
      </c>
      <c r="P11" s="20">
        <v>62.952019053554103</v>
      </c>
      <c r="Q11" s="20">
        <v>60.772817800727303</v>
      </c>
      <c r="R11" s="20">
        <v>3.46168603579323</v>
      </c>
      <c r="S11" s="20">
        <v>37.047980946446003</v>
      </c>
      <c r="T11" s="19">
        <v>770000</v>
      </c>
      <c r="U11" s="19">
        <v>419000</v>
      </c>
      <c r="V11" s="19">
        <v>412000</v>
      </c>
      <c r="W11" s="21">
        <v>7000</v>
      </c>
      <c r="X11" s="19">
        <v>351000</v>
      </c>
      <c r="Y11" s="20">
        <v>54.419013027138902</v>
      </c>
      <c r="Z11" s="20">
        <v>53.543310238068401</v>
      </c>
      <c r="AA11" s="22">
        <v>1.6091853570255801</v>
      </c>
      <c r="AB11" s="20">
        <v>45.580986972861098</v>
      </c>
      <c r="AC11" s="19" t="s">
        <v>107</v>
      </c>
    </row>
    <row r="12" spans="1:29" x14ac:dyDescent="0.25">
      <c r="A12" s="18" t="s">
        <v>110</v>
      </c>
      <c r="B12" s="19">
        <v>1506000</v>
      </c>
      <c r="C12" s="19">
        <v>881000</v>
      </c>
      <c r="D12" s="19">
        <v>861000</v>
      </c>
      <c r="E12" s="19">
        <v>19000</v>
      </c>
      <c r="F12" s="19">
        <v>626000</v>
      </c>
      <c r="G12" s="20">
        <v>58.468281154026599</v>
      </c>
      <c r="H12" s="20">
        <v>57.177485622652299</v>
      </c>
      <c r="I12" s="20">
        <v>2.2076851001895701</v>
      </c>
      <c r="J12" s="20">
        <v>41.531718845973401</v>
      </c>
      <c r="K12" s="19">
        <v>736000</v>
      </c>
      <c r="L12" s="19">
        <v>467000</v>
      </c>
      <c r="M12" s="19">
        <v>454000</v>
      </c>
      <c r="N12" s="19">
        <v>13000</v>
      </c>
      <c r="O12" s="19">
        <v>269000</v>
      </c>
      <c r="P12" s="20">
        <v>63.4443060609198</v>
      </c>
      <c r="Q12" s="20">
        <v>61.736455242726301</v>
      </c>
      <c r="R12" s="20">
        <v>2.6918898231050399</v>
      </c>
      <c r="S12" s="20">
        <v>36.5556939390802</v>
      </c>
      <c r="T12" s="19">
        <v>771000</v>
      </c>
      <c r="U12" s="19">
        <v>414000</v>
      </c>
      <c r="V12" s="19">
        <v>407000</v>
      </c>
      <c r="W12" s="21">
        <v>7000</v>
      </c>
      <c r="X12" s="19">
        <v>357000</v>
      </c>
      <c r="Y12" s="20">
        <v>53.7205372465097</v>
      </c>
      <c r="Z12" s="20">
        <v>52.827664099798199</v>
      </c>
      <c r="AA12" s="22">
        <v>1.6620703970518</v>
      </c>
      <c r="AB12" s="20">
        <v>46.2794627534903</v>
      </c>
      <c r="AC12" s="19" t="s">
        <v>107</v>
      </c>
    </row>
    <row r="13" spans="1:29" x14ac:dyDescent="0.25">
      <c r="A13" s="18" t="s">
        <v>111</v>
      </c>
      <c r="B13" s="19">
        <v>1509000</v>
      </c>
      <c r="C13" s="19">
        <v>897000</v>
      </c>
      <c r="D13" s="19">
        <v>874000</v>
      </c>
      <c r="E13" s="19">
        <v>23000</v>
      </c>
      <c r="F13" s="19">
        <v>612000</v>
      </c>
      <c r="G13" s="20">
        <v>59.429835613578597</v>
      </c>
      <c r="H13" s="20">
        <v>57.905809536466599</v>
      </c>
      <c r="I13" s="20">
        <v>2.5644124056164301</v>
      </c>
      <c r="J13" s="20">
        <v>40.570164386421403</v>
      </c>
      <c r="K13" s="19">
        <v>737000</v>
      </c>
      <c r="L13" s="19">
        <v>476000</v>
      </c>
      <c r="M13" s="19">
        <v>462000</v>
      </c>
      <c r="N13" s="19">
        <v>15000</v>
      </c>
      <c r="O13" s="19">
        <v>261000</v>
      </c>
      <c r="P13" s="20">
        <v>64.633074171930602</v>
      </c>
      <c r="Q13" s="20">
        <v>62.6404662239731</v>
      </c>
      <c r="R13" s="20">
        <v>3.0829540037921199</v>
      </c>
      <c r="S13" s="20">
        <v>35.366925828069398</v>
      </c>
      <c r="T13" s="19">
        <v>772000</v>
      </c>
      <c r="U13" s="19">
        <v>420000</v>
      </c>
      <c r="V13" s="19">
        <v>412000</v>
      </c>
      <c r="W13" s="21">
        <v>8000</v>
      </c>
      <c r="X13" s="19">
        <v>352000</v>
      </c>
      <c r="Y13" s="20">
        <v>54.4635425932304</v>
      </c>
      <c r="Z13" s="20">
        <v>53.386760064255498</v>
      </c>
      <c r="AA13" s="22">
        <v>1.97707030741106</v>
      </c>
      <c r="AB13" s="20">
        <v>45.5364574067696</v>
      </c>
      <c r="AC13" s="19" t="s">
        <v>107</v>
      </c>
    </row>
    <row r="14" spans="1:29" x14ac:dyDescent="0.25">
      <c r="A14" s="18" t="s">
        <v>112</v>
      </c>
      <c r="B14" s="19">
        <v>1511000</v>
      </c>
      <c r="C14" s="19">
        <v>899000</v>
      </c>
      <c r="D14" s="19">
        <v>879000</v>
      </c>
      <c r="E14" s="19">
        <v>19000</v>
      </c>
      <c r="F14" s="19">
        <v>613000</v>
      </c>
      <c r="G14" s="20">
        <v>59.4639091739446</v>
      </c>
      <c r="H14" s="20">
        <v>58.188428411951598</v>
      </c>
      <c r="I14" s="20">
        <v>2.14496621515742</v>
      </c>
      <c r="J14" s="20">
        <v>40.5360908260554</v>
      </c>
      <c r="K14" s="19">
        <v>738000</v>
      </c>
      <c r="L14" s="19">
        <v>471000</v>
      </c>
      <c r="M14" s="19">
        <v>461000</v>
      </c>
      <c r="N14" s="19">
        <v>11000</v>
      </c>
      <c r="O14" s="19">
        <v>267000</v>
      </c>
      <c r="P14" s="20">
        <v>63.826772291029101</v>
      </c>
      <c r="Q14" s="20">
        <v>62.394636611499799</v>
      </c>
      <c r="R14" s="20">
        <v>2.2437852144538799</v>
      </c>
      <c r="S14" s="20">
        <v>36.173227708970899</v>
      </c>
      <c r="T14" s="19">
        <v>773000</v>
      </c>
      <c r="U14" s="19">
        <v>427000</v>
      </c>
      <c r="V14" s="19">
        <v>419000</v>
      </c>
      <c r="W14" s="21">
        <v>9000</v>
      </c>
      <c r="X14" s="19">
        <v>346000</v>
      </c>
      <c r="Y14" s="20">
        <v>55.297373740168702</v>
      </c>
      <c r="Z14" s="20">
        <v>54.171498465965101</v>
      </c>
      <c r="AA14" s="22">
        <v>2.0360375150794998</v>
      </c>
      <c r="AB14" s="20">
        <v>44.702626259831298</v>
      </c>
      <c r="AC14" s="19" t="s">
        <v>107</v>
      </c>
    </row>
    <row r="15" spans="1:29" x14ac:dyDescent="0.25">
      <c r="A15" s="18" t="s">
        <v>113</v>
      </c>
      <c r="B15" s="19">
        <v>1514000</v>
      </c>
      <c r="C15" s="19">
        <v>896000</v>
      </c>
      <c r="D15" s="19">
        <v>878000</v>
      </c>
      <c r="E15" s="19">
        <v>17000</v>
      </c>
      <c r="F15" s="19">
        <v>618000</v>
      </c>
      <c r="G15" s="20">
        <v>59.156012114440898</v>
      </c>
      <c r="H15" s="20">
        <v>58.019107338860003</v>
      </c>
      <c r="I15" s="20">
        <v>1.9218752835830399</v>
      </c>
      <c r="J15" s="20">
        <v>40.843987885559102</v>
      </c>
      <c r="K15" s="19">
        <v>740000</v>
      </c>
      <c r="L15" s="19">
        <v>469000</v>
      </c>
      <c r="M15" s="19">
        <v>457000</v>
      </c>
      <c r="N15" s="19">
        <v>13000</v>
      </c>
      <c r="O15" s="19">
        <v>270000</v>
      </c>
      <c r="P15" s="20">
        <v>63.445205984655097</v>
      </c>
      <c r="Q15" s="20">
        <v>61.745969865945803</v>
      </c>
      <c r="R15" s="20">
        <v>2.6782734681643099</v>
      </c>
      <c r="S15" s="20">
        <v>36.554794015344903</v>
      </c>
      <c r="T15" s="19">
        <v>774000</v>
      </c>
      <c r="U15" s="19">
        <v>426000</v>
      </c>
      <c r="V15" s="19">
        <v>422000</v>
      </c>
      <c r="W15" s="21">
        <v>5000</v>
      </c>
      <c r="X15" s="19">
        <v>348000</v>
      </c>
      <c r="Y15" s="20">
        <v>55.057886162755402</v>
      </c>
      <c r="Z15" s="20">
        <v>54.458262923158301</v>
      </c>
      <c r="AA15" s="22">
        <v>1.08907784404325</v>
      </c>
      <c r="AB15" s="20">
        <v>44.942113837244598</v>
      </c>
      <c r="AC15" s="19" t="s">
        <v>107</v>
      </c>
    </row>
    <row r="16" spans="1:29" x14ac:dyDescent="0.25">
      <c r="A16" s="18" t="s">
        <v>114</v>
      </c>
      <c r="B16" s="19">
        <v>1516000</v>
      </c>
      <c r="C16" s="19">
        <v>884000</v>
      </c>
      <c r="D16" s="19">
        <v>867000</v>
      </c>
      <c r="E16" s="19">
        <v>17000</v>
      </c>
      <c r="F16" s="19">
        <v>632000</v>
      </c>
      <c r="G16" s="20">
        <v>58.296812033198698</v>
      </c>
      <c r="H16" s="20">
        <v>57.157373657503101</v>
      </c>
      <c r="I16" s="20">
        <v>1.9545466312063999</v>
      </c>
      <c r="J16" s="20">
        <v>41.703187966801302</v>
      </c>
      <c r="K16" s="19">
        <v>741000</v>
      </c>
      <c r="L16" s="19">
        <v>463000</v>
      </c>
      <c r="M16" s="19">
        <v>454000</v>
      </c>
      <c r="N16" s="21">
        <v>9000</v>
      </c>
      <c r="O16" s="19">
        <v>278000</v>
      </c>
      <c r="P16" s="20">
        <v>62.523484718361502</v>
      </c>
      <c r="Q16" s="20">
        <v>61.286209270019903</v>
      </c>
      <c r="R16" s="22">
        <v>1.97889713587612</v>
      </c>
      <c r="S16" s="20">
        <v>37.476515281638498</v>
      </c>
      <c r="T16" s="19">
        <v>775000</v>
      </c>
      <c r="U16" s="19">
        <v>421000</v>
      </c>
      <c r="V16" s="19">
        <v>412000</v>
      </c>
      <c r="W16" s="21">
        <v>8000</v>
      </c>
      <c r="X16" s="19">
        <v>355000</v>
      </c>
      <c r="Y16" s="20">
        <v>54.256926920821599</v>
      </c>
      <c r="Z16" s="20">
        <v>53.211001945065497</v>
      </c>
      <c r="AA16" s="22">
        <v>1.92772616348588</v>
      </c>
      <c r="AB16" s="20">
        <v>45.743073079178401</v>
      </c>
      <c r="AC16" s="19" t="s">
        <v>115</v>
      </c>
    </row>
    <row r="17" spans="1:29" x14ac:dyDescent="0.25">
      <c r="A17" s="18" t="s">
        <v>116</v>
      </c>
      <c r="B17" s="19">
        <v>2000</v>
      </c>
      <c r="C17" s="19">
        <v>-12000</v>
      </c>
      <c r="D17" s="19">
        <v>-12000</v>
      </c>
      <c r="E17" s="19">
        <v>0</v>
      </c>
      <c r="F17" s="19">
        <v>14000</v>
      </c>
      <c r="G17" s="20">
        <v>-0.85920008124216496</v>
      </c>
      <c r="H17" s="20">
        <v>-0.86173368135694495</v>
      </c>
      <c r="I17" s="20">
        <v>3.2671347623362199E-2</v>
      </c>
      <c r="J17" s="20">
        <v>0.85920008124217195</v>
      </c>
      <c r="K17" s="19">
        <v>1000</v>
      </c>
      <c r="L17" s="19">
        <v>-6000</v>
      </c>
      <c r="M17" s="19">
        <v>-3000</v>
      </c>
      <c r="N17" s="21">
        <v>-3000</v>
      </c>
      <c r="O17" s="19">
        <v>7000</v>
      </c>
      <c r="P17" s="20">
        <v>-0.92172126629354501</v>
      </c>
      <c r="Q17" s="20">
        <v>-0.45976059592594998</v>
      </c>
      <c r="R17" s="22">
        <v>-0.69937633228818397</v>
      </c>
      <c r="S17" s="20">
        <v>0.92172126629355899</v>
      </c>
      <c r="T17" s="19">
        <v>1000</v>
      </c>
      <c r="U17" s="19">
        <v>-6000</v>
      </c>
      <c r="V17" s="19">
        <v>-9000</v>
      </c>
      <c r="W17" s="21">
        <v>3000</v>
      </c>
      <c r="X17" s="19">
        <v>7000</v>
      </c>
      <c r="Y17" s="20">
        <v>-0.80095924193383905</v>
      </c>
      <c r="Z17" s="20">
        <v>-1.2472609780927999</v>
      </c>
      <c r="AA17" s="22">
        <v>0.83864831944262497</v>
      </c>
      <c r="AB17" s="20">
        <v>0.80095924193384604</v>
      </c>
      <c r="AC17" s="19" t="s">
        <v>115</v>
      </c>
    </row>
    <row r="18" spans="1:29" x14ac:dyDescent="0.25">
      <c r="A18" s="18" t="s">
        <v>118</v>
      </c>
      <c r="B18" s="19">
        <v>10000</v>
      </c>
      <c r="C18" s="19">
        <v>3000</v>
      </c>
      <c r="D18" s="19">
        <v>5000</v>
      </c>
      <c r="E18" s="19">
        <v>-2000</v>
      </c>
      <c r="F18" s="19">
        <v>7000</v>
      </c>
      <c r="G18" s="20">
        <v>-0.171469120827936</v>
      </c>
      <c r="H18" s="20">
        <v>-2.0111965149169499E-2</v>
      </c>
      <c r="I18" s="20">
        <v>-0.253138468983166</v>
      </c>
      <c r="J18" s="20">
        <v>0.17146912082794299</v>
      </c>
      <c r="K18" s="19">
        <v>5000</v>
      </c>
      <c r="L18" s="19">
        <v>-3000</v>
      </c>
      <c r="M18" s="19">
        <v>0</v>
      </c>
      <c r="N18" s="21">
        <v>-3000</v>
      </c>
      <c r="O18" s="19">
        <v>9000</v>
      </c>
      <c r="P18" s="20">
        <v>-0.92082134255833403</v>
      </c>
      <c r="Q18" s="20">
        <v>-0.45024597270642602</v>
      </c>
      <c r="R18" s="22">
        <v>-0.71299268722891895</v>
      </c>
      <c r="S18" s="20">
        <v>0.92082134255834103</v>
      </c>
      <c r="T18" s="19">
        <v>4000</v>
      </c>
      <c r="U18" s="19">
        <v>6000</v>
      </c>
      <c r="V18" s="19">
        <v>5000</v>
      </c>
      <c r="W18" s="21">
        <v>1000</v>
      </c>
      <c r="X18" s="19">
        <v>-2000</v>
      </c>
      <c r="Y18" s="20">
        <v>0.53638967431193396</v>
      </c>
      <c r="Z18" s="20">
        <v>0.383337845267263</v>
      </c>
      <c r="AA18" s="22">
        <v>0.26565576643407501</v>
      </c>
      <c r="AB18" s="20">
        <v>-0.53638967431191997</v>
      </c>
      <c r="AC18" s="19" t="s">
        <v>115</v>
      </c>
    </row>
    <row r="19" spans="1:29" x14ac:dyDescent="0.25">
      <c r="A19" s="19"/>
      <c r="B19" s="19"/>
      <c r="C19" s="19"/>
      <c r="D19" s="19"/>
      <c r="E19" s="19"/>
      <c r="F19" s="19"/>
      <c r="G19" s="20"/>
      <c r="H19" s="20"/>
      <c r="I19" s="20"/>
      <c r="J19" s="20"/>
      <c r="K19" s="19"/>
      <c r="L19" s="19"/>
      <c r="M19" s="19"/>
      <c r="N19" s="19"/>
      <c r="O19" s="19"/>
      <c r="P19" s="20"/>
      <c r="Q19" s="20"/>
      <c r="R19" s="20"/>
      <c r="S19" s="20"/>
      <c r="T19" s="19"/>
      <c r="U19" s="19"/>
      <c r="V19" s="19"/>
      <c r="W19" s="19"/>
      <c r="X19" s="19"/>
      <c r="Y19" s="20"/>
      <c r="Z19" s="20"/>
      <c r="AA19" s="20"/>
      <c r="AB19" s="20"/>
      <c r="AC19" s="19"/>
    </row>
    <row r="20" spans="1:29" ht="30" customHeight="1" x14ac:dyDescent="0.3">
      <c r="A20" s="15" t="s">
        <v>504</v>
      </c>
    </row>
    <row r="21" spans="1:29" ht="62.4" x14ac:dyDescent="0.3">
      <c r="A21" s="16" t="s">
        <v>76</v>
      </c>
      <c r="B21" s="17" t="s">
        <v>119</v>
      </c>
      <c r="C21" s="17" t="s">
        <v>78</v>
      </c>
      <c r="D21" s="17" t="s">
        <v>79</v>
      </c>
      <c r="E21" s="17" t="s">
        <v>80</v>
      </c>
      <c r="F21" s="17" t="s">
        <v>81</v>
      </c>
      <c r="G21" s="17" t="s">
        <v>82</v>
      </c>
      <c r="H21" s="17" t="s">
        <v>83</v>
      </c>
      <c r="I21" s="17" t="s">
        <v>500</v>
      </c>
      <c r="J21" s="17" t="s">
        <v>85</v>
      </c>
      <c r="K21" s="17" t="s">
        <v>501</v>
      </c>
      <c r="L21" s="17" t="s">
        <v>87</v>
      </c>
      <c r="M21" s="17" t="s">
        <v>88</v>
      </c>
      <c r="N21" s="17" t="s">
        <v>89</v>
      </c>
      <c r="O21" s="17" t="s">
        <v>90</v>
      </c>
      <c r="P21" s="17" t="s">
        <v>91</v>
      </c>
      <c r="Q21" s="17" t="s">
        <v>92</v>
      </c>
      <c r="R21" s="17" t="s">
        <v>93</v>
      </c>
      <c r="S21" s="17" t="s">
        <v>94</v>
      </c>
      <c r="T21" s="17" t="s">
        <v>502</v>
      </c>
      <c r="U21" s="17" t="s">
        <v>96</v>
      </c>
      <c r="V21" s="17" t="s">
        <v>97</v>
      </c>
      <c r="W21" s="17" t="s">
        <v>98</v>
      </c>
      <c r="X21" s="17" t="s">
        <v>99</v>
      </c>
      <c r="Y21" s="17" t="s">
        <v>100</v>
      </c>
      <c r="Z21" s="17" t="s">
        <v>101</v>
      </c>
      <c r="AA21" s="17" t="s">
        <v>503</v>
      </c>
      <c r="AB21" s="17" t="s">
        <v>103</v>
      </c>
      <c r="AC21" s="17" t="s">
        <v>104</v>
      </c>
    </row>
    <row r="22" spans="1:29" x14ac:dyDescent="0.25">
      <c r="A22" s="18" t="s">
        <v>105</v>
      </c>
      <c r="B22" s="19">
        <v>1176000</v>
      </c>
      <c r="C22" s="19">
        <v>843000</v>
      </c>
      <c r="D22" s="19">
        <v>815000</v>
      </c>
      <c r="E22" s="19">
        <v>28000</v>
      </c>
      <c r="F22" s="19">
        <v>333000</v>
      </c>
      <c r="G22" s="20">
        <v>71.656877442050401</v>
      </c>
      <c r="H22" s="20">
        <v>69.245498519900494</v>
      </c>
      <c r="I22" s="20">
        <v>3.3651744371641499</v>
      </c>
      <c r="J22" s="20">
        <v>28.343122557949599</v>
      </c>
      <c r="K22" s="19">
        <v>580000</v>
      </c>
      <c r="L22" s="19">
        <v>438000</v>
      </c>
      <c r="M22" s="19">
        <v>419000</v>
      </c>
      <c r="N22" s="19">
        <v>19000</v>
      </c>
      <c r="O22" s="19">
        <v>142000</v>
      </c>
      <c r="P22" s="20">
        <v>75.495067202865002</v>
      </c>
      <c r="Q22" s="20">
        <v>72.214936440246404</v>
      </c>
      <c r="R22" s="20">
        <v>4.3448279260477696</v>
      </c>
      <c r="S22" s="20">
        <v>24.504932797135002</v>
      </c>
      <c r="T22" s="19">
        <v>596000</v>
      </c>
      <c r="U22" s="19">
        <v>405000</v>
      </c>
      <c r="V22" s="19">
        <v>396000</v>
      </c>
      <c r="W22" s="19">
        <v>9000</v>
      </c>
      <c r="X22" s="19">
        <v>191000</v>
      </c>
      <c r="Y22" s="20">
        <v>67.924193954802007</v>
      </c>
      <c r="Z22" s="20">
        <v>66.357686144169506</v>
      </c>
      <c r="AA22" s="20">
        <v>2.3062589622703702</v>
      </c>
      <c r="AB22" s="20">
        <v>32.075806045197901</v>
      </c>
      <c r="AC22" s="19"/>
    </row>
    <row r="23" spans="1:29" x14ac:dyDescent="0.25">
      <c r="A23" s="18" t="s">
        <v>106</v>
      </c>
      <c r="B23" s="19">
        <v>1176000</v>
      </c>
      <c r="C23" s="19">
        <v>856000</v>
      </c>
      <c r="D23" s="19">
        <v>834000</v>
      </c>
      <c r="E23" s="19">
        <v>22000</v>
      </c>
      <c r="F23" s="19">
        <v>320000</v>
      </c>
      <c r="G23" s="20">
        <v>72.784437044497807</v>
      </c>
      <c r="H23" s="20">
        <v>70.923703859314699</v>
      </c>
      <c r="I23" s="20">
        <v>2.5564986977167199</v>
      </c>
      <c r="J23" s="20">
        <v>27.2155629555022</v>
      </c>
      <c r="K23" s="19">
        <v>580000</v>
      </c>
      <c r="L23" s="19">
        <v>449000</v>
      </c>
      <c r="M23" s="19">
        <v>433000</v>
      </c>
      <c r="N23" s="19">
        <v>16000</v>
      </c>
      <c r="O23" s="19">
        <v>131000</v>
      </c>
      <c r="P23" s="20">
        <v>77.410626866398601</v>
      </c>
      <c r="Q23" s="20">
        <v>74.663678673794195</v>
      </c>
      <c r="R23" s="20">
        <v>3.5485414649145399</v>
      </c>
      <c r="S23" s="20">
        <v>22.589373133601399</v>
      </c>
      <c r="T23" s="19">
        <v>596000</v>
      </c>
      <c r="U23" s="19">
        <v>407000</v>
      </c>
      <c r="V23" s="19">
        <v>401000</v>
      </c>
      <c r="W23" s="21">
        <v>6000</v>
      </c>
      <c r="X23" s="19">
        <v>189000</v>
      </c>
      <c r="Y23" s="20">
        <v>68.283193410443104</v>
      </c>
      <c r="Z23" s="20">
        <v>67.284739944452497</v>
      </c>
      <c r="AA23" s="22">
        <v>1.4622243280115099</v>
      </c>
      <c r="AB23" s="20">
        <v>31.716806589556899</v>
      </c>
      <c r="AC23" s="19" t="s">
        <v>107</v>
      </c>
    </row>
    <row r="24" spans="1:29" x14ac:dyDescent="0.25">
      <c r="A24" s="18" t="s">
        <v>108</v>
      </c>
      <c r="B24" s="19">
        <v>1177000</v>
      </c>
      <c r="C24" s="19">
        <v>855000</v>
      </c>
      <c r="D24" s="19">
        <v>834000</v>
      </c>
      <c r="E24" s="19">
        <v>21000</v>
      </c>
      <c r="F24" s="19">
        <v>322000</v>
      </c>
      <c r="G24" s="20">
        <v>72.634100681305597</v>
      </c>
      <c r="H24" s="20">
        <v>70.851206332346706</v>
      </c>
      <c r="I24" s="20">
        <v>2.4546243874921401</v>
      </c>
      <c r="J24" s="20">
        <v>27.3658993186944</v>
      </c>
      <c r="K24" s="19">
        <v>580000</v>
      </c>
      <c r="L24" s="19">
        <v>448000</v>
      </c>
      <c r="M24" s="19">
        <v>433000</v>
      </c>
      <c r="N24" s="19">
        <v>15000</v>
      </c>
      <c r="O24" s="19">
        <v>133000</v>
      </c>
      <c r="P24" s="20">
        <v>77.159118230703797</v>
      </c>
      <c r="Q24" s="20">
        <v>74.551743376361301</v>
      </c>
      <c r="R24" s="20">
        <v>3.3792180550151398</v>
      </c>
      <c r="S24" s="20">
        <v>22.8408817692962</v>
      </c>
      <c r="T24" s="19">
        <v>596000</v>
      </c>
      <c r="U24" s="19">
        <v>407000</v>
      </c>
      <c r="V24" s="19">
        <v>401000</v>
      </c>
      <c r="W24" s="21">
        <v>6000</v>
      </c>
      <c r="X24" s="19">
        <v>189000</v>
      </c>
      <c r="Y24" s="20">
        <v>68.2294951805099</v>
      </c>
      <c r="Z24" s="20">
        <v>67.249141668059806</v>
      </c>
      <c r="AA24" s="22">
        <v>1.4368470847636601</v>
      </c>
      <c r="AB24" s="20">
        <v>31.7705048194901</v>
      </c>
      <c r="AC24" s="19" t="s">
        <v>107</v>
      </c>
    </row>
    <row r="25" spans="1:29" x14ac:dyDescent="0.25">
      <c r="A25" s="18" t="s">
        <v>109</v>
      </c>
      <c r="B25" s="19">
        <v>1177000</v>
      </c>
      <c r="C25" s="19">
        <v>850000</v>
      </c>
      <c r="D25" s="19">
        <v>828000</v>
      </c>
      <c r="E25" s="19">
        <v>22000</v>
      </c>
      <c r="F25" s="19">
        <v>327000</v>
      </c>
      <c r="G25" s="20">
        <v>72.233708272128595</v>
      </c>
      <c r="H25" s="20">
        <v>70.374588417479501</v>
      </c>
      <c r="I25" s="20">
        <v>2.5737566284776099</v>
      </c>
      <c r="J25" s="20">
        <v>27.766291727871401</v>
      </c>
      <c r="K25" s="19">
        <v>581000</v>
      </c>
      <c r="L25" s="19">
        <v>444000</v>
      </c>
      <c r="M25" s="19">
        <v>429000</v>
      </c>
      <c r="N25" s="19">
        <v>15000</v>
      </c>
      <c r="O25" s="19">
        <v>137000</v>
      </c>
      <c r="P25" s="20">
        <v>76.448045857134105</v>
      </c>
      <c r="Q25" s="20">
        <v>73.806736634646199</v>
      </c>
      <c r="R25" s="20">
        <v>3.45503824574409</v>
      </c>
      <c r="S25" s="20">
        <v>23.551954142865899</v>
      </c>
      <c r="T25" s="19">
        <v>596000</v>
      </c>
      <c r="U25" s="19">
        <v>406000</v>
      </c>
      <c r="V25" s="19">
        <v>400000</v>
      </c>
      <c r="W25" s="21">
        <v>7000</v>
      </c>
      <c r="X25" s="19">
        <v>190000</v>
      </c>
      <c r="Y25" s="20">
        <v>68.129979697603602</v>
      </c>
      <c r="Z25" s="20">
        <v>67.032519960290799</v>
      </c>
      <c r="AA25" s="22">
        <v>1.6108323269489899</v>
      </c>
      <c r="AB25" s="20">
        <v>31.870020302396401</v>
      </c>
      <c r="AC25" s="19" t="s">
        <v>107</v>
      </c>
    </row>
    <row r="26" spans="1:29" x14ac:dyDescent="0.25">
      <c r="A26" s="18" t="s">
        <v>110</v>
      </c>
      <c r="B26" s="19">
        <v>1177000</v>
      </c>
      <c r="C26" s="19">
        <v>850000</v>
      </c>
      <c r="D26" s="19">
        <v>832000</v>
      </c>
      <c r="E26" s="19">
        <v>17000</v>
      </c>
      <c r="F26" s="19">
        <v>328000</v>
      </c>
      <c r="G26" s="20">
        <v>72.1628573491395</v>
      </c>
      <c r="H26" s="20">
        <v>70.692842949629593</v>
      </c>
      <c r="I26" s="20">
        <v>2.03707898150101</v>
      </c>
      <c r="J26" s="20">
        <v>27.8371426508605</v>
      </c>
      <c r="K26" s="19">
        <v>581000</v>
      </c>
      <c r="L26" s="19">
        <v>446000</v>
      </c>
      <c r="M26" s="19">
        <v>434000</v>
      </c>
      <c r="N26" s="19">
        <v>12000</v>
      </c>
      <c r="O26" s="19">
        <v>135000</v>
      </c>
      <c r="P26" s="20">
        <v>76.7398919583853</v>
      </c>
      <c r="Q26" s="20">
        <v>74.724216812475007</v>
      </c>
      <c r="R26" s="20">
        <v>2.6266327648771401</v>
      </c>
      <c r="S26" s="20">
        <v>23.2601080416147</v>
      </c>
      <c r="T26" s="19">
        <v>596000</v>
      </c>
      <c r="U26" s="19">
        <v>404000</v>
      </c>
      <c r="V26" s="19">
        <v>398000</v>
      </c>
      <c r="W26" s="21">
        <v>6000</v>
      </c>
      <c r="X26" s="19">
        <v>193000</v>
      </c>
      <c r="Y26" s="20">
        <v>67.704483388072205</v>
      </c>
      <c r="Z26" s="20">
        <v>66.765983357803506</v>
      </c>
      <c r="AA26" s="22">
        <v>1.38617117110164</v>
      </c>
      <c r="AB26" s="20">
        <v>32.295516611927802</v>
      </c>
      <c r="AC26" s="19" t="s">
        <v>107</v>
      </c>
    </row>
    <row r="27" spans="1:29" x14ac:dyDescent="0.25">
      <c r="A27" s="18" t="s">
        <v>111</v>
      </c>
      <c r="B27" s="19">
        <v>1178000</v>
      </c>
      <c r="C27" s="19">
        <v>862000</v>
      </c>
      <c r="D27" s="19">
        <v>840000</v>
      </c>
      <c r="E27" s="19">
        <v>22000</v>
      </c>
      <c r="F27" s="19">
        <v>315000</v>
      </c>
      <c r="G27" s="20">
        <v>73.219037983421003</v>
      </c>
      <c r="H27" s="20">
        <v>71.328448342217001</v>
      </c>
      <c r="I27" s="20">
        <v>2.5821011765166499</v>
      </c>
      <c r="J27" s="20">
        <v>26.780962016579</v>
      </c>
      <c r="K27" s="19">
        <v>581000</v>
      </c>
      <c r="L27" s="19">
        <v>453000</v>
      </c>
      <c r="M27" s="19">
        <v>439000</v>
      </c>
      <c r="N27" s="19">
        <v>14000</v>
      </c>
      <c r="O27" s="19">
        <v>128000</v>
      </c>
      <c r="P27" s="20">
        <v>77.941812617395001</v>
      </c>
      <c r="Q27" s="20">
        <v>75.540135379812497</v>
      </c>
      <c r="R27" s="20">
        <v>3.08137206068321</v>
      </c>
      <c r="S27" s="20">
        <v>22.058187382604999</v>
      </c>
      <c r="T27" s="19">
        <v>597000</v>
      </c>
      <c r="U27" s="19">
        <v>409000</v>
      </c>
      <c r="V27" s="19">
        <v>401000</v>
      </c>
      <c r="W27" s="21">
        <v>8000</v>
      </c>
      <c r="X27" s="19">
        <v>187000</v>
      </c>
      <c r="Y27" s="20">
        <v>68.617048359395397</v>
      </c>
      <c r="Z27" s="20">
        <v>67.224475244023793</v>
      </c>
      <c r="AA27" s="22">
        <v>2.0294855996686398</v>
      </c>
      <c r="AB27" s="20">
        <v>31.382951640604599</v>
      </c>
      <c r="AC27" s="19" t="s">
        <v>107</v>
      </c>
    </row>
    <row r="28" spans="1:29" x14ac:dyDescent="0.25">
      <c r="A28" s="18" t="s">
        <v>112</v>
      </c>
      <c r="B28" s="19">
        <v>1179000</v>
      </c>
      <c r="C28" s="19">
        <v>865000</v>
      </c>
      <c r="D28" s="19">
        <v>847000</v>
      </c>
      <c r="E28" s="19">
        <v>19000</v>
      </c>
      <c r="F28" s="19">
        <v>313000</v>
      </c>
      <c r="G28" s="20">
        <v>73.422039084198602</v>
      </c>
      <c r="H28" s="20">
        <v>71.845584086452504</v>
      </c>
      <c r="I28" s="20">
        <v>2.1471141600116099</v>
      </c>
      <c r="J28" s="20">
        <v>26.577960915801398</v>
      </c>
      <c r="K28" s="19">
        <v>582000</v>
      </c>
      <c r="L28" s="19">
        <v>448000</v>
      </c>
      <c r="M28" s="19">
        <v>438000</v>
      </c>
      <c r="N28" s="19">
        <v>10000</v>
      </c>
      <c r="O28" s="19">
        <v>133000</v>
      </c>
      <c r="P28" s="20">
        <v>77.065864069389704</v>
      </c>
      <c r="Q28" s="20">
        <v>75.367912876658096</v>
      </c>
      <c r="R28" s="20">
        <v>2.2032468113285</v>
      </c>
      <c r="S28" s="20">
        <v>22.934135930610299</v>
      </c>
      <c r="T28" s="19">
        <v>597000</v>
      </c>
      <c r="U28" s="19">
        <v>417000</v>
      </c>
      <c r="V28" s="19">
        <v>408000</v>
      </c>
      <c r="W28" s="21">
        <v>9000</v>
      </c>
      <c r="X28" s="19">
        <v>180000</v>
      </c>
      <c r="Y28" s="20">
        <v>69.869471997216706</v>
      </c>
      <c r="Z28" s="20">
        <v>68.411470378887401</v>
      </c>
      <c r="AA28" s="22">
        <v>2.0867505888514901</v>
      </c>
      <c r="AB28" s="20">
        <v>30.130528002783301</v>
      </c>
      <c r="AC28" s="19" t="s">
        <v>107</v>
      </c>
    </row>
    <row r="29" spans="1:29" x14ac:dyDescent="0.25">
      <c r="A29" s="18" t="s">
        <v>113</v>
      </c>
      <c r="B29" s="19">
        <v>1179000</v>
      </c>
      <c r="C29" s="19">
        <v>860000</v>
      </c>
      <c r="D29" s="19">
        <v>844000</v>
      </c>
      <c r="E29" s="19">
        <v>16000</v>
      </c>
      <c r="F29" s="19">
        <v>319000</v>
      </c>
      <c r="G29" s="20">
        <v>72.923742070603495</v>
      </c>
      <c r="H29" s="20">
        <v>71.5582026417554</v>
      </c>
      <c r="I29" s="20">
        <v>1.8725580861251101</v>
      </c>
      <c r="J29" s="20">
        <v>27.076257929396501</v>
      </c>
      <c r="K29" s="19">
        <v>582000</v>
      </c>
      <c r="L29" s="19">
        <v>444000</v>
      </c>
      <c r="M29" s="19">
        <v>433000</v>
      </c>
      <c r="N29" s="19">
        <v>11000</v>
      </c>
      <c r="O29" s="19">
        <v>138000</v>
      </c>
      <c r="P29" s="20">
        <v>76.255285660569996</v>
      </c>
      <c r="Q29" s="20">
        <v>74.286574851692393</v>
      </c>
      <c r="R29" s="20">
        <v>2.58173684856532</v>
      </c>
      <c r="S29" s="20">
        <v>23.744714339430001</v>
      </c>
      <c r="T29" s="19">
        <v>597000</v>
      </c>
      <c r="U29" s="19">
        <v>416000</v>
      </c>
      <c r="V29" s="19">
        <v>411000</v>
      </c>
      <c r="W29" s="21">
        <v>5000</v>
      </c>
      <c r="X29" s="19">
        <v>181000</v>
      </c>
      <c r="Y29" s="20">
        <v>69.674361528162905</v>
      </c>
      <c r="Z29" s="20">
        <v>68.897117972713502</v>
      </c>
      <c r="AA29" s="22">
        <v>1.1155373919505001</v>
      </c>
      <c r="AB29" s="20">
        <v>30.325638471837099</v>
      </c>
      <c r="AC29" s="19" t="s">
        <v>107</v>
      </c>
    </row>
    <row r="30" spans="1:29" x14ac:dyDescent="0.25">
      <c r="A30" s="18" t="s">
        <v>114</v>
      </c>
      <c r="B30" s="19">
        <v>1180000</v>
      </c>
      <c r="C30" s="19">
        <v>846000</v>
      </c>
      <c r="D30" s="19">
        <v>830000</v>
      </c>
      <c r="E30" s="19">
        <v>17000</v>
      </c>
      <c r="F30" s="19">
        <v>333000</v>
      </c>
      <c r="G30" s="20">
        <v>71.763557654585597</v>
      </c>
      <c r="H30" s="20">
        <v>70.346101220834598</v>
      </c>
      <c r="I30" s="20">
        <v>1.9751758135702999</v>
      </c>
      <c r="J30" s="20">
        <v>28.2364423454144</v>
      </c>
      <c r="K30" s="19">
        <v>583000</v>
      </c>
      <c r="L30" s="19">
        <v>439000</v>
      </c>
      <c r="M30" s="19">
        <v>430000</v>
      </c>
      <c r="N30" s="21">
        <v>9000</v>
      </c>
      <c r="O30" s="19">
        <v>144000</v>
      </c>
      <c r="P30" s="20">
        <v>75.367437998172505</v>
      </c>
      <c r="Q30" s="20">
        <v>73.866549309011802</v>
      </c>
      <c r="R30" s="22">
        <v>1.99142856520759</v>
      </c>
      <c r="S30" s="20">
        <v>24.632562001827502</v>
      </c>
      <c r="T30" s="19">
        <v>597000</v>
      </c>
      <c r="U30" s="19">
        <v>407000</v>
      </c>
      <c r="V30" s="19">
        <v>399000</v>
      </c>
      <c r="W30" s="21">
        <v>8000</v>
      </c>
      <c r="X30" s="19">
        <v>190000</v>
      </c>
      <c r="Y30" s="20">
        <v>68.246681161263297</v>
      </c>
      <c r="Z30" s="20">
        <v>66.910642785233904</v>
      </c>
      <c r="AA30" s="22">
        <v>1.9576605826039699</v>
      </c>
      <c r="AB30" s="20">
        <v>31.7533188387367</v>
      </c>
      <c r="AC30" s="19" t="s">
        <v>115</v>
      </c>
    </row>
    <row r="31" spans="1:29" x14ac:dyDescent="0.25">
      <c r="A31" s="18" t="s">
        <v>116</v>
      </c>
      <c r="B31" s="19">
        <v>0</v>
      </c>
      <c r="C31" s="19">
        <v>-13000</v>
      </c>
      <c r="D31" s="19">
        <v>-14000</v>
      </c>
      <c r="E31" s="19">
        <v>1000</v>
      </c>
      <c r="F31" s="19">
        <v>14000</v>
      </c>
      <c r="G31" s="20">
        <v>-1.16018441601794</v>
      </c>
      <c r="H31" s="20">
        <v>-1.2121014209207699</v>
      </c>
      <c r="I31" s="20">
        <v>0.102617727445181</v>
      </c>
      <c r="J31" s="20">
        <v>1.16018441601792</v>
      </c>
      <c r="K31" s="19">
        <v>0</v>
      </c>
      <c r="L31" s="19">
        <v>-5000</v>
      </c>
      <c r="M31" s="19">
        <v>-2000</v>
      </c>
      <c r="N31" s="21">
        <v>-3000</v>
      </c>
      <c r="O31" s="19">
        <v>5000</v>
      </c>
      <c r="P31" s="20">
        <v>-0.88784766239754698</v>
      </c>
      <c r="Q31" s="20">
        <v>-0.420025542680591</v>
      </c>
      <c r="R31" s="22">
        <v>-0.590308283357735</v>
      </c>
      <c r="S31" s="20">
        <v>0.88784766239753699</v>
      </c>
      <c r="T31" s="19">
        <v>0</v>
      </c>
      <c r="U31" s="19">
        <v>-9000</v>
      </c>
      <c r="V31" s="19">
        <v>-12000</v>
      </c>
      <c r="W31" s="21">
        <v>3000</v>
      </c>
      <c r="X31" s="19">
        <v>9000</v>
      </c>
      <c r="Y31" s="20">
        <v>-1.4276803668995901</v>
      </c>
      <c r="Z31" s="20">
        <v>-1.98647518747963</v>
      </c>
      <c r="AA31" s="22">
        <v>0.84212319065346997</v>
      </c>
      <c r="AB31" s="20">
        <v>1.4276803668995799</v>
      </c>
      <c r="AC31" s="19" t="s">
        <v>115</v>
      </c>
    </row>
    <row r="32" spans="1:29" x14ac:dyDescent="0.25">
      <c r="A32" s="18" t="s">
        <v>118</v>
      </c>
      <c r="B32" s="19">
        <v>2000</v>
      </c>
      <c r="C32" s="19">
        <v>-3000</v>
      </c>
      <c r="D32" s="19">
        <v>-2000</v>
      </c>
      <c r="E32" s="19">
        <v>-1000</v>
      </c>
      <c r="F32" s="19">
        <v>5000</v>
      </c>
      <c r="G32" s="20">
        <v>-0.39929969455397402</v>
      </c>
      <c r="H32" s="20">
        <v>-0.34674172879502402</v>
      </c>
      <c r="I32" s="20">
        <v>-6.1903167930710899E-2</v>
      </c>
      <c r="J32" s="20">
        <v>0.39929969455394998</v>
      </c>
      <c r="K32" s="19">
        <v>2000</v>
      </c>
      <c r="L32" s="19">
        <v>-7000</v>
      </c>
      <c r="M32" s="19">
        <v>-4000</v>
      </c>
      <c r="N32" s="21">
        <v>-3000</v>
      </c>
      <c r="O32" s="19">
        <v>8000</v>
      </c>
      <c r="P32" s="20">
        <v>-1.3724539602127701</v>
      </c>
      <c r="Q32" s="20">
        <v>-0.85766750346323295</v>
      </c>
      <c r="R32" s="22">
        <v>-0.635204199669551</v>
      </c>
      <c r="S32" s="20">
        <v>1.3724539602127701</v>
      </c>
      <c r="T32" s="19">
        <v>1000</v>
      </c>
      <c r="U32" s="19">
        <v>4000</v>
      </c>
      <c r="V32" s="19">
        <v>1000</v>
      </c>
      <c r="W32" s="21">
        <v>2000</v>
      </c>
      <c r="X32" s="19">
        <v>-3000</v>
      </c>
      <c r="Y32" s="20">
        <v>0.54219777319109097</v>
      </c>
      <c r="Z32" s="20">
        <v>0.14465942743042601</v>
      </c>
      <c r="AA32" s="22">
        <v>0.57148941150232702</v>
      </c>
      <c r="AB32" s="20">
        <v>-0.54219777319109896</v>
      </c>
      <c r="AC32" s="19" t="s">
        <v>115</v>
      </c>
    </row>
    <row r="33" spans="1:29" x14ac:dyDescent="0.25">
      <c r="A33" s="19"/>
      <c r="B33" s="19"/>
      <c r="C33" s="19"/>
      <c r="D33" s="19"/>
      <c r="E33" s="19"/>
      <c r="F33" s="19"/>
      <c r="G33" s="20"/>
      <c r="H33" s="20"/>
      <c r="I33" s="20"/>
      <c r="J33" s="20"/>
      <c r="K33" s="19"/>
      <c r="L33" s="19"/>
      <c r="M33" s="19"/>
      <c r="N33" s="19"/>
      <c r="O33" s="19"/>
      <c r="P33" s="20"/>
      <c r="Q33" s="20"/>
      <c r="R33" s="20"/>
      <c r="S33" s="20"/>
      <c r="T33" s="19"/>
      <c r="U33" s="19"/>
      <c r="V33" s="19"/>
      <c r="W33" s="19"/>
      <c r="X33" s="19"/>
      <c r="Y33" s="20"/>
      <c r="Z33" s="20"/>
      <c r="AA33" s="20"/>
      <c r="AB33" s="20"/>
      <c r="AC33" s="19"/>
    </row>
  </sheetData>
  <pageMargins left="0.7" right="0.7" top="0.75" bottom="0.75" header="0.3" footer="0.3"/>
  <pageSetup paperSize="9" orientation="portrait" horizontalDpi="300" verticalDpi="300"/>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3"/>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70</v>
      </c>
    </row>
    <row r="2" spans="1:29" x14ac:dyDescent="0.25">
      <c r="A2" t="s">
        <v>71</v>
      </c>
    </row>
    <row r="3" spans="1:29" ht="30" customHeight="1" x14ac:dyDescent="0.3">
      <c r="A3" s="3" t="s">
        <v>69</v>
      </c>
    </row>
    <row r="4" spans="1:29" x14ac:dyDescent="0.25">
      <c r="A4" t="s">
        <v>72</v>
      </c>
    </row>
    <row r="5" spans="1:29" x14ac:dyDescent="0.25">
      <c r="A5" t="s">
        <v>73</v>
      </c>
    </row>
    <row r="6" spans="1:29" ht="30" customHeight="1" x14ac:dyDescent="0.3">
      <c r="A6" s="3" t="s">
        <v>74</v>
      </c>
    </row>
    <row r="7" spans="1:29" ht="62.4" x14ac:dyDescent="0.3">
      <c r="A7" s="5" t="s">
        <v>76</v>
      </c>
      <c r="B7" s="6" t="s">
        <v>77</v>
      </c>
      <c r="C7" s="6" t="s">
        <v>78</v>
      </c>
      <c r="D7" s="6" t="s">
        <v>79</v>
      </c>
      <c r="E7" s="6" t="s">
        <v>80</v>
      </c>
      <c r="F7" s="6" t="s">
        <v>81</v>
      </c>
      <c r="G7" s="6" t="s">
        <v>82</v>
      </c>
      <c r="H7" s="6" t="s">
        <v>83</v>
      </c>
      <c r="I7" s="6" t="s">
        <v>84</v>
      </c>
      <c r="J7" s="6" t="s">
        <v>85</v>
      </c>
      <c r="K7" s="6" t="s">
        <v>86</v>
      </c>
      <c r="L7" s="6" t="s">
        <v>87</v>
      </c>
      <c r="M7" s="6" t="s">
        <v>88</v>
      </c>
      <c r="N7" s="6" t="s">
        <v>89</v>
      </c>
      <c r="O7" s="6" t="s">
        <v>90</v>
      </c>
      <c r="P7" s="6" t="s">
        <v>91</v>
      </c>
      <c r="Q7" s="6" t="s">
        <v>92</v>
      </c>
      <c r="R7" s="6" t="s">
        <v>93</v>
      </c>
      <c r="S7" s="6" t="s">
        <v>94</v>
      </c>
      <c r="T7" s="6" t="s">
        <v>95</v>
      </c>
      <c r="U7" s="6" t="s">
        <v>96</v>
      </c>
      <c r="V7" s="6" t="s">
        <v>97</v>
      </c>
      <c r="W7" s="6" t="s">
        <v>98</v>
      </c>
      <c r="X7" s="6" t="s">
        <v>99</v>
      </c>
      <c r="Y7" s="6" t="s">
        <v>100</v>
      </c>
      <c r="Z7" s="6" t="s">
        <v>101</v>
      </c>
      <c r="AA7" s="6" t="s">
        <v>102</v>
      </c>
      <c r="AB7" s="6" t="s">
        <v>103</v>
      </c>
      <c r="AC7" s="6" t="s">
        <v>104</v>
      </c>
    </row>
    <row r="8" spans="1:29" x14ac:dyDescent="0.25">
      <c r="A8" s="11" t="s">
        <v>105</v>
      </c>
      <c r="B8" s="7">
        <v>1498000</v>
      </c>
      <c r="C8" s="7">
        <v>877000</v>
      </c>
      <c r="D8" s="7">
        <v>849000</v>
      </c>
      <c r="E8" s="7">
        <v>28000</v>
      </c>
      <c r="F8" s="7">
        <v>621000</v>
      </c>
      <c r="G8" s="8">
        <v>58.552688228026298</v>
      </c>
      <c r="H8" s="8">
        <v>56.675831345872901</v>
      </c>
      <c r="I8" s="8">
        <v>3.2054153941562</v>
      </c>
      <c r="J8" s="8">
        <v>41.447311771973702</v>
      </c>
      <c r="K8" s="7">
        <v>731000</v>
      </c>
      <c r="L8" s="7">
        <v>456000</v>
      </c>
      <c r="M8" s="7">
        <v>437000</v>
      </c>
      <c r="N8" s="7">
        <v>19000</v>
      </c>
      <c r="O8" s="7">
        <v>275000</v>
      </c>
      <c r="P8" s="8">
        <v>62.357110603303198</v>
      </c>
      <c r="Q8" s="8">
        <v>59.760266006212298</v>
      </c>
      <c r="R8" s="8">
        <v>4.1644722982936599</v>
      </c>
      <c r="S8" s="8">
        <v>37.642889396696802</v>
      </c>
      <c r="T8" s="7">
        <v>767000</v>
      </c>
      <c r="U8" s="7">
        <v>421000</v>
      </c>
      <c r="V8" s="7">
        <v>412000</v>
      </c>
      <c r="W8" s="7">
        <v>9000</v>
      </c>
      <c r="X8" s="7">
        <v>346000</v>
      </c>
      <c r="Y8" s="8">
        <v>54.929346189985303</v>
      </c>
      <c r="Z8" s="8">
        <v>53.738207531801699</v>
      </c>
      <c r="AA8" s="8">
        <v>2.1684923284245698</v>
      </c>
      <c r="AB8" s="8">
        <v>45.070653810014697</v>
      </c>
      <c r="AC8" s="7"/>
    </row>
    <row r="9" spans="1:29" x14ac:dyDescent="0.25">
      <c r="A9" s="11" t="s">
        <v>106</v>
      </c>
      <c r="B9" s="7">
        <v>1500000</v>
      </c>
      <c r="C9" s="7">
        <v>886000</v>
      </c>
      <c r="D9" s="7">
        <v>864000</v>
      </c>
      <c r="E9" s="7">
        <v>22000</v>
      </c>
      <c r="F9" s="7">
        <v>614000</v>
      </c>
      <c r="G9" s="8">
        <v>59.086324801707498</v>
      </c>
      <c r="H9" s="8">
        <v>57.625503021964697</v>
      </c>
      <c r="I9" s="8">
        <v>2.4723517406868001</v>
      </c>
      <c r="J9" s="8">
        <v>40.913675198292502</v>
      </c>
      <c r="K9" s="7">
        <v>732000</v>
      </c>
      <c r="L9" s="7">
        <v>468000</v>
      </c>
      <c r="M9" s="7">
        <v>452000</v>
      </c>
      <c r="N9" s="7">
        <v>16000</v>
      </c>
      <c r="O9" s="7">
        <v>264000</v>
      </c>
      <c r="P9" s="8">
        <v>63.876961916718699</v>
      </c>
      <c r="Q9" s="8">
        <v>61.691445776713401</v>
      </c>
      <c r="R9" s="8">
        <v>3.42144659737371</v>
      </c>
      <c r="S9" s="8">
        <v>36.123038083281301</v>
      </c>
      <c r="T9" s="7">
        <v>768000</v>
      </c>
      <c r="U9" s="7">
        <v>419000</v>
      </c>
      <c r="V9" s="7">
        <v>413000</v>
      </c>
      <c r="W9" s="9">
        <v>6000</v>
      </c>
      <c r="X9" s="7">
        <v>349000</v>
      </c>
      <c r="Y9" s="8">
        <v>54.521324373650998</v>
      </c>
      <c r="Z9" s="8">
        <v>53.751064200931602</v>
      </c>
      <c r="AA9" s="10">
        <v>1.41276863973564</v>
      </c>
      <c r="AB9" s="8">
        <v>45.478675626349002</v>
      </c>
      <c r="AC9" s="7" t="s">
        <v>107</v>
      </c>
    </row>
    <row r="10" spans="1:29" x14ac:dyDescent="0.25">
      <c r="A10" s="11" t="s">
        <v>108</v>
      </c>
      <c r="B10" s="7">
        <v>1502000</v>
      </c>
      <c r="C10" s="7">
        <v>887000</v>
      </c>
      <c r="D10" s="7">
        <v>866000</v>
      </c>
      <c r="E10" s="7">
        <v>22000</v>
      </c>
      <c r="F10" s="7">
        <v>615000</v>
      </c>
      <c r="G10" s="8">
        <v>59.074200308346903</v>
      </c>
      <c r="H10" s="8">
        <v>57.625329182987102</v>
      </c>
      <c r="I10" s="8">
        <v>2.4526292659015199</v>
      </c>
      <c r="J10" s="8">
        <v>40.925799691653097</v>
      </c>
      <c r="K10" s="7">
        <v>733000</v>
      </c>
      <c r="L10" s="7">
        <v>466000</v>
      </c>
      <c r="M10" s="7">
        <v>451000</v>
      </c>
      <c r="N10" s="7">
        <v>16000</v>
      </c>
      <c r="O10" s="7">
        <v>267000</v>
      </c>
      <c r="P10" s="8">
        <v>63.623592249032598</v>
      </c>
      <c r="Q10" s="8">
        <v>61.464211038868001</v>
      </c>
      <c r="R10" s="8">
        <v>3.3939944819720802</v>
      </c>
      <c r="S10" s="8">
        <v>36.376407750967402</v>
      </c>
      <c r="T10" s="7">
        <v>769000</v>
      </c>
      <c r="U10" s="7">
        <v>421000</v>
      </c>
      <c r="V10" s="7">
        <v>415000</v>
      </c>
      <c r="W10" s="9">
        <v>6000</v>
      </c>
      <c r="X10" s="7">
        <v>348000</v>
      </c>
      <c r="Y10" s="8">
        <v>54.736935182066802</v>
      </c>
      <c r="Z10" s="8">
        <v>53.965444826021297</v>
      </c>
      <c r="AA10" s="10">
        <v>1.4094511383937101</v>
      </c>
      <c r="AB10" s="8">
        <v>45.263064817933198</v>
      </c>
      <c r="AC10" s="7" t="s">
        <v>107</v>
      </c>
    </row>
    <row r="11" spans="1:29" x14ac:dyDescent="0.25">
      <c r="A11" s="11" t="s">
        <v>109</v>
      </c>
      <c r="B11" s="7">
        <v>1504000</v>
      </c>
      <c r="C11" s="7">
        <v>881000</v>
      </c>
      <c r="D11" s="7">
        <v>858000</v>
      </c>
      <c r="E11" s="7">
        <v>23000</v>
      </c>
      <c r="F11" s="7">
        <v>624000</v>
      </c>
      <c r="G11" s="8">
        <v>58.542425453078202</v>
      </c>
      <c r="H11" s="8">
        <v>57.033704907396803</v>
      </c>
      <c r="I11" s="8">
        <v>2.57714048231679</v>
      </c>
      <c r="J11" s="8">
        <v>41.457574546921798</v>
      </c>
      <c r="K11" s="7">
        <v>734000</v>
      </c>
      <c r="L11" s="7">
        <v>464000</v>
      </c>
      <c r="M11" s="7">
        <v>448000</v>
      </c>
      <c r="N11" s="7">
        <v>16000</v>
      </c>
      <c r="O11" s="7">
        <v>271000</v>
      </c>
      <c r="P11" s="8">
        <v>63.125278298630299</v>
      </c>
      <c r="Q11" s="8">
        <v>60.957170266336</v>
      </c>
      <c r="R11" s="8">
        <v>3.4346114436714701</v>
      </c>
      <c r="S11" s="8">
        <v>36.874721701369701</v>
      </c>
      <c r="T11" s="7">
        <v>770000</v>
      </c>
      <c r="U11" s="7">
        <v>417000</v>
      </c>
      <c r="V11" s="7">
        <v>410000</v>
      </c>
      <c r="W11" s="9">
        <v>7000</v>
      </c>
      <c r="X11" s="7">
        <v>353000</v>
      </c>
      <c r="Y11" s="8">
        <v>54.171320660615997</v>
      </c>
      <c r="Z11" s="8">
        <v>53.291520985832797</v>
      </c>
      <c r="AA11" s="10">
        <v>1.62410601043897</v>
      </c>
      <c r="AB11" s="8">
        <v>45.828679339384003</v>
      </c>
      <c r="AC11" s="7" t="s">
        <v>107</v>
      </c>
    </row>
    <row r="12" spans="1:29" x14ac:dyDescent="0.25">
      <c r="A12" s="11" t="s">
        <v>110</v>
      </c>
      <c r="B12" s="7">
        <v>1506000</v>
      </c>
      <c r="C12" s="7">
        <v>884000</v>
      </c>
      <c r="D12" s="7">
        <v>865000</v>
      </c>
      <c r="E12" s="7">
        <v>19000</v>
      </c>
      <c r="F12" s="7">
        <v>622000</v>
      </c>
      <c r="G12" s="8">
        <v>58.7128662264791</v>
      </c>
      <c r="H12" s="8">
        <v>57.442022092574803</v>
      </c>
      <c r="I12" s="8">
        <v>2.1645070588142201</v>
      </c>
      <c r="J12" s="8">
        <v>41.2871337735209</v>
      </c>
      <c r="K12" s="7">
        <v>736000</v>
      </c>
      <c r="L12" s="7">
        <v>466000</v>
      </c>
      <c r="M12" s="7">
        <v>454000</v>
      </c>
      <c r="N12" s="7">
        <v>12000</v>
      </c>
      <c r="O12" s="7">
        <v>269000</v>
      </c>
      <c r="P12" s="8">
        <v>63.420596120485698</v>
      </c>
      <c r="Q12" s="8">
        <v>61.725415875881701</v>
      </c>
      <c r="R12" s="8">
        <v>2.6729175509224099</v>
      </c>
      <c r="S12" s="8">
        <v>36.579403879514302</v>
      </c>
      <c r="T12" s="7">
        <v>771000</v>
      </c>
      <c r="U12" s="7">
        <v>418000</v>
      </c>
      <c r="V12" s="7">
        <v>411000</v>
      </c>
      <c r="W12" s="9">
        <v>7000</v>
      </c>
      <c r="X12" s="7">
        <v>353000</v>
      </c>
      <c r="Y12" s="8">
        <v>54.221108982349698</v>
      </c>
      <c r="Z12" s="8">
        <v>53.355134040624002</v>
      </c>
      <c r="AA12" s="10">
        <v>1.5971177240354699</v>
      </c>
      <c r="AB12" s="8">
        <v>45.778891017650302</v>
      </c>
      <c r="AC12" s="7" t="s">
        <v>107</v>
      </c>
    </row>
    <row r="13" spans="1:29" x14ac:dyDescent="0.25">
      <c r="A13" s="11" t="s">
        <v>111</v>
      </c>
      <c r="B13" s="7">
        <v>1509000</v>
      </c>
      <c r="C13" s="7">
        <v>895000</v>
      </c>
      <c r="D13" s="7">
        <v>872000</v>
      </c>
      <c r="E13" s="7">
        <v>23000</v>
      </c>
      <c r="F13" s="7">
        <v>614000</v>
      </c>
      <c r="G13" s="8">
        <v>59.299475929052903</v>
      </c>
      <c r="H13" s="8">
        <v>57.782665631072099</v>
      </c>
      <c r="I13" s="8">
        <v>2.5578814554711999</v>
      </c>
      <c r="J13" s="8">
        <v>40.700524070947097</v>
      </c>
      <c r="K13" s="7">
        <v>737000</v>
      </c>
      <c r="L13" s="7">
        <v>476000</v>
      </c>
      <c r="M13" s="7">
        <v>462000</v>
      </c>
      <c r="N13" s="7">
        <v>15000</v>
      </c>
      <c r="O13" s="7">
        <v>261000</v>
      </c>
      <c r="P13" s="8">
        <v>64.628259775084501</v>
      </c>
      <c r="Q13" s="8">
        <v>62.647255594050201</v>
      </c>
      <c r="R13" s="8">
        <v>3.0652290312759201</v>
      </c>
      <c r="S13" s="8">
        <v>35.371740224915499</v>
      </c>
      <c r="T13" s="7">
        <v>772000</v>
      </c>
      <c r="U13" s="7">
        <v>419000</v>
      </c>
      <c r="V13" s="7">
        <v>410000</v>
      </c>
      <c r="W13" s="9">
        <v>8000</v>
      </c>
      <c r="X13" s="7">
        <v>353000</v>
      </c>
      <c r="Y13" s="8">
        <v>54.213354713447302</v>
      </c>
      <c r="Z13" s="8">
        <v>53.139599796388097</v>
      </c>
      <c r="AA13" s="10">
        <v>1.9806096168273</v>
      </c>
      <c r="AB13" s="8">
        <v>45.786645286552698</v>
      </c>
      <c r="AC13" s="7" t="s">
        <v>107</v>
      </c>
    </row>
    <row r="14" spans="1:29" x14ac:dyDescent="0.25">
      <c r="A14" s="11" t="s">
        <v>112</v>
      </c>
      <c r="B14" s="7">
        <v>1511000</v>
      </c>
      <c r="C14" s="7">
        <v>900000</v>
      </c>
      <c r="D14" s="7">
        <v>880000</v>
      </c>
      <c r="E14" s="7">
        <v>20000</v>
      </c>
      <c r="F14" s="7">
        <v>612000</v>
      </c>
      <c r="G14" s="8">
        <v>59.536190764177597</v>
      </c>
      <c r="H14" s="8">
        <v>58.242611878031703</v>
      </c>
      <c r="I14" s="8">
        <v>2.1727605840113702</v>
      </c>
      <c r="J14" s="8">
        <v>40.463809235822403</v>
      </c>
      <c r="K14" s="7">
        <v>738000</v>
      </c>
      <c r="L14" s="7">
        <v>471000</v>
      </c>
      <c r="M14" s="7">
        <v>461000</v>
      </c>
      <c r="N14" s="7">
        <v>11000</v>
      </c>
      <c r="O14" s="7">
        <v>267000</v>
      </c>
      <c r="P14" s="8">
        <v>63.856733788275697</v>
      </c>
      <c r="Q14" s="8">
        <v>62.414291945136</v>
      </c>
      <c r="R14" s="8">
        <v>2.2588719428122901</v>
      </c>
      <c r="S14" s="8">
        <v>36.143266211724303</v>
      </c>
      <c r="T14" s="7">
        <v>773000</v>
      </c>
      <c r="U14" s="7">
        <v>428000</v>
      </c>
      <c r="V14" s="7">
        <v>419000</v>
      </c>
      <c r="W14" s="9">
        <v>9000</v>
      </c>
      <c r="X14" s="7">
        <v>345000</v>
      </c>
      <c r="Y14" s="8">
        <v>55.410071030426302</v>
      </c>
      <c r="Z14" s="8">
        <v>54.258656307685499</v>
      </c>
      <c r="AA14" s="10">
        <v>2.0779881731400001</v>
      </c>
      <c r="AB14" s="8">
        <v>44.589928969573698</v>
      </c>
      <c r="AC14" s="7" t="s">
        <v>107</v>
      </c>
    </row>
    <row r="15" spans="1:29" x14ac:dyDescent="0.25">
      <c r="A15" s="11" t="s">
        <v>113</v>
      </c>
      <c r="B15" s="7">
        <v>1514000</v>
      </c>
      <c r="C15" s="7">
        <v>895000</v>
      </c>
      <c r="D15" s="7">
        <v>878000</v>
      </c>
      <c r="E15" s="7">
        <v>17000</v>
      </c>
      <c r="F15" s="7">
        <v>619000</v>
      </c>
      <c r="G15" s="8">
        <v>59.100139116970603</v>
      </c>
      <c r="H15" s="8">
        <v>57.967320062833799</v>
      </c>
      <c r="I15" s="8">
        <v>1.9167789975834899</v>
      </c>
      <c r="J15" s="8">
        <v>40.899860883029397</v>
      </c>
      <c r="K15" s="7">
        <v>740000</v>
      </c>
      <c r="L15" s="7">
        <v>470000</v>
      </c>
      <c r="M15" s="7">
        <v>457000</v>
      </c>
      <c r="N15" s="7">
        <v>12000</v>
      </c>
      <c r="O15" s="7">
        <v>270000</v>
      </c>
      <c r="P15" s="8">
        <v>63.520821334804303</v>
      </c>
      <c r="Q15" s="8">
        <v>61.832104413566</v>
      </c>
      <c r="R15" s="8">
        <v>2.6585250092051198</v>
      </c>
      <c r="S15" s="8">
        <v>36.479178665195697</v>
      </c>
      <c r="T15" s="7">
        <v>774000</v>
      </c>
      <c r="U15" s="7">
        <v>425000</v>
      </c>
      <c r="V15" s="7">
        <v>420000</v>
      </c>
      <c r="W15" s="9">
        <v>5000</v>
      </c>
      <c r="X15" s="7">
        <v>349000</v>
      </c>
      <c r="Y15" s="8">
        <v>54.876382143226202</v>
      </c>
      <c r="Z15" s="8">
        <v>54.274697736901899</v>
      </c>
      <c r="AA15" s="10">
        <v>1.0964359945484199</v>
      </c>
      <c r="AB15" s="8">
        <v>45.123617856773798</v>
      </c>
      <c r="AC15" s="7" t="s">
        <v>107</v>
      </c>
    </row>
    <row r="16" spans="1:29" x14ac:dyDescent="0.25">
      <c r="A16" s="11" t="s">
        <v>114</v>
      </c>
      <c r="B16" s="7">
        <v>1516000</v>
      </c>
      <c r="C16" s="7">
        <v>884000</v>
      </c>
      <c r="D16" s="7">
        <v>867000</v>
      </c>
      <c r="E16" s="7">
        <v>17000</v>
      </c>
      <c r="F16" s="7">
        <v>632000</v>
      </c>
      <c r="G16" s="8">
        <v>58.306499804107503</v>
      </c>
      <c r="H16" s="8">
        <v>57.179623490737697</v>
      </c>
      <c r="I16" s="8">
        <v>1.9326770036888801</v>
      </c>
      <c r="J16" s="8">
        <v>41.693500195892497</v>
      </c>
      <c r="K16" s="7">
        <v>741000</v>
      </c>
      <c r="L16" s="7">
        <v>461000</v>
      </c>
      <c r="M16" s="7">
        <v>452000</v>
      </c>
      <c r="N16" s="9">
        <v>9000</v>
      </c>
      <c r="O16" s="7">
        <v>279000</v>
      </c>
      <c r="P16" s="8">
        <v>62.281966151105401</v>
      </c>
      <c r="Q16" s="8">
        <v>61.050557400059397</v>
      </c>
      <c r="R16" s="10">
        <v>1.97715137646488</v>
      </c>
      <c r="S16" s="8">
        <v>37.718033848894599</v>
      </c>
      <c r="T16" s="7">
        <v>775000</v>
      </c>
      <c r="U16" s="7">
        <v>423000</v>
      </c>
      <c r="V16" s="7">
        <v>415000</v>
      </c>
      <c r="W16" s="9">
        <v>8000</v>
      </c>
      <c r="X16" s="7">
        <v>353000</v>
      </c>
      <c r="Y16" s="8">
        <v>54.5067195735799</v>
      </c>
      <c r="Z16" s="8">
        <v>53.479756139721701</v>
      </c>
      <c r="AA16" s="10">
        <v>1.88410427538547</v>
      </c>
      <c r="AB16" s="8">
        <v>45.4932804264201</v>
      </c>
      <c r="AC16" s="7" t="s">
        <v>115</v>
      </c>
    </row>
    <row r="17" spans="1:29" x14ac:dyDescent="0.25">
      <c r="A17" s="11" t="s">
        <v>116</v>
      </c>
      <c r="B17" s="7">
        <v>2000</v>
      </c>
      <c r="C17" s="7">
        <v>-11000</v>
      </c>
      <c r="D17" s="7">
        <v>-11000</v>
      </c>
      <c r="E17" s="7">
        <v>0</v>
      </c>
      <c r="F17" s="7">
        <v>13000</v>
      </c>
      <c r="G17" s="8">
        <v>-0.79363931286309997</v>
      </c>
      <c r="H17" s="8">
        <v>-0.787696572096102</v>
      </c>
      <c r="I17" s="8">
        <v>1.5898006105390199E-2</v>
      </c>
      <c r="J17" s="8">
        <v>0.79363931286309997</v>
      </c>
      <c r="K17" s="7">
        <v>1000</v>
      </c>
      <c r="L17" s="7">
        <v>-8000</v>
      </c>
      <c r="M17" s="7">
        <v>-5000</v>
      </c>
      <c r="N17" s="9">
        <v>-3000</v>
      </c>
      <c r="O17" s="7">
        <v>10000</v>
      </c>
      <c r="P17" s="8">
        <v>-1.2388551836988999</v>
      </c>
      <c r="Q17" s="8">
        <v>-0.78154701350660405</v>
      </c>
      <c r="R17" s="10">
        <v>-0.68137363274023999</v>
      </c>
      <c r="S17" s="8">
        <v>1.2388551836988999</v>
      </c>
      <c r="T17" s="7">
        <v>1000</v>
      </c>
      <c r="U17" s="7">
        <v>-2000</v>
      </c>
      <c r="V17" s="7">
        <v>-6000</v>
      </c>
      <c r="W17" s="9">
        <v>3000</v>
      </c>
      <c r="X17" s="7">
        <v>3000</v>
      </c>
      <c r="Y17" s="8">
        <v>-0.36966256964630201</v>
      </c>
      <c r="Z17" s="8">
        <v>-0.79494159718019797</v>
      </c>
      <c r="AA17" s="10">
        <v>0.78766828083704998</v>
      </c>
      <c r="AB17" s="8">
        <v>0.36966256964630201</v>
      </c>
      <c r="AC17" s="7" t="s">
        <v>115</v>
      </c>
    </row>
    <row r="18" spans="1:29" x14ac:dyDescent="0.25">
      <c r="A18" s="11" t="s">
        <v>118</v>
      </c>
      <c r="B18" s="7">
        <v>10000</v>
      </c>
      <c r="C18" s="7">
        <v>0</v>
      </c>
      <c r="D18" s="7">
        <v>2000</v>
      </c>
      <c r="E18" s="7">
        <v>-2000</v>
      </c>
      <c r="F18" s="7">
        <v>10000</v>
      </c>
      <c r="G18" s="8">
        <v>-0.40636642237159698</v>
      </c>
      <c r="H18" s="8">
        <v>-0.262398601837106</v>
      </c>
      <c r="I18" s="8">
        <v>-0.23183005512534</v>
      </c>
      <c r="J18" s="8">
        <v>0.40636642237159698</v>
      </c>
      <c r="K18" s="7">
        <v>5000</v>
      </c>
      <c r="L18" s="7">
        <v>-5000</v>
      </c>
      <c r="M18" s="7">
        <v>-2000</v>
      </c>
      <c r="N18" s="9">
        <v>-3000</v>
      </c>
      <c r="O18" s="7">
        <v>10000</v>
      </c>
      <c r="P18" s="8">
        <v>-1.1386299693802999</v>
      </c>
      <c r="Q18" s="8">
        <v>-0.67485847582230496</v>
      </c>
      <c r="R18" s="10">
        <v>-0.69576617445752997</v>
      </c>
      <c r="S18" s="8">
        <v>1.1386299693802999</v>
      </c>
      <c r="T18" s="7">
        <v>4000</v>
      </c>
      <c r="U18" s="7">
        <v>5000</v>
      </c>
      <c r="V18" s="7">
        <v>3000</v>
      </c>
      <c r="W18" s="9">
        <v>1000</v>
      </c>
      <c r="X18" s="7">
        <v>0</v>
      </c>
      <c r="Y18" s="8">
        <v>0.28561059123020299</v>
      </c>
      <c r="Z18" s="8">
        <v>0.124622099097699</v>
      </c>
      <c r="AA18" s="10">
        <v>0.28698655135000001</v>
      </c>
      <c r="AB18" s="8">
        <v>-0.28561059123020299</v>
      </c>
      <c r="AC18" s="7" t="s">
        <v>115</v>
      </c>
    </row>
    <row r="19" spans="1:29" x14ac:dyDescent="0.25">
      <c r="A19" s="7"/>
      <c r="B19" s="7"/>
      <c r="C19" s="7"/>
      <c r="D19" s="7"/>
      <c r="E19" s="7"/>
      <c r="F19" s="7"/>
      <c r="G19" s="8"/>
      <c r="H19" s="8"/>
      <c r="I19" s="8"/>
      <c r="J19" s="8"/>
      <c r="K19" s="7"/>
      <c r="L19" s="7"/>
      <c r="M19" s="7"/>
      <c r="N19" s="7"/>
      <c r="O19" s="7"/>
      <c r="P19" s="8"/>
      <c r="Q19" s="8"/>
      <c r="R19" s="8"/>
      <c r="S19" s="8"/>
      <c r="T19" s="7"/>
      <c r="U19" s="7"/>
      <c r="V19" s="7"/>
      <c r="W19" s="7"/>
      <c r="X19" s="7"/>
      <c r="Y19" s="8"/>
      <c r="Z19" s="8"/>
      <c r="AA19" s="8"/>
      <c r="AB19" s="8"/>
      <c r="AC19" s="7"/>
    </row>
    <row r="20" spans="1:29" ht="30" customHeight="1" x14ac:dyDescent="0.3">
      <c r="A20" s="3" t="s">
        <v>75</v>
      </c>
    </row>
    <row r="21" spans="1:29" ht="62.4" x14ac:dyDescent="0.3">
      <c r="A21" s="5" t="s">
        <v>76</v>
      </c>
      <c r="B21" s="6" t="s">
        <v>119</v>
      </c>
      <c r="C21" s="6" t="s">
        <v>78</v>
      </c>
      <c r="D21" s="6" t="s">
        <v>79</v>
      </c>
      <c r="E21" s="6" t="s">
        <v>80</v>
      </c>
      <c r="F21" s="6" t="s">
        <v>81</v>
      </c>
      <c r="G21" s="6" t="s">
        <v>82</v>
      </c>
      <c r="H21" s="6" t="s">
        <v>83</v>
      </c>
      <c r="I21" s="6" t="s">
        <v>84</v>
      </c>
      <c r="J21" s="6" t="s">
        <v>85</v>
      </c>
      <c r="K21" s="6" t="s">
        <v>120</v>
      </c>
      <c r="L21" s="6" t="s">
        <v>87</v>
      </c>
      <c r="M21" s="6" t="s">
        <v>88</v>
      </c>
      <c r="N21" s="6" t="s">
        <v>89</v>
      </c>
      <c r="O21" s="6" t="s">
        <v>90</v>
      </c>
      <c r="P21" s="6" t="s">
        <v>91</v>
      </c>
      <c r="Q21" s="6" t="s">
        <v>92</v>
      </c>
      <c r="R21" s="6" t="s">
        <v>93</v>
      </c>
      <c r="S21" s="6" t="s">
        <v>94</v>
      </c>
      <c r="T21" s="6" t="s">
        <v>121</v>
      </c>
      <c r="U21" s="6" t="s">
        <v>96</v>
      </c>
      <c r="V21" s="6" t="s">
        <v>97</v>
      </c>
      <c r="W21" s="6" t="s">
        <v>98</v>
      </c>
      <c r="X21" s="6" t="s">
        <v>99</v>
      </c>
      <c r="Y21" s="6" t="s">
        <v>100</v>
      </c>
      <c r="Z21" s="6" t="s">
        <v>101</v>
      </c>
      <c r="AA21" s="6" t="s">
        <v>102</v>
      </c>
      <c r="AB21" s="6" t="s">
        <v>103</v>
      </c>
      <c r="AC21" s="6" t="s">
        <v>104</v>
      </c>
    </row>
    <row r="22" spans="1:29" x14ac:dyDescent="0.25">
      <c r="A22" s="11" t="s">
        <v>105</v>
      </c>
      <c r="B22" s="7">
        <v>1176000</v>
      </c>
      <c r="C22" s="7">
        <v>845000</v>
      </c>
      <c r="D22" s="7">
        <v>817000</v>
      </c>
      <c r="E22" s="7">
        <v>28000</v>
      </c>
      <c r="F22" s="7">
        <v>331000</v>
      </c>
      <c r="G22" s="8">
        <v>71.854367693942606</v>
      </c>
      <c r="H22" s="8">
        <v>69.475451647183803</v>
      </c>
      <c r="I22" s="8">
        <v>3.3107466158376799</v>
      </c>
      <c r="J22" s="8">
        <v>28.145632306057401</v>
      </c>
      <c r="K22" s="7">
        <v>580000</v>
      </c>
      <c r="L22" s="7">
        <v>437000</v>
      </c>
      <c r="M22" s="7">
        <v>419000</v>
      </c>
      <c r="N22" s="7">
        <v>19000</v>
      </c>
      <c r="O22" s="7">
        <v>142000</v>
      </c>
      <c r="P22" s="8">
        <v>75.432682276623495</v>
      </c>
      <c r="Q22" s="8">
        <v>72.183663862300406</v>
      </c>
      <c r="R22" s="8">
        <v>4.3071760359899098</v>
      </c>
      <c r="S22" s="8">
        <v>24.567317723376501</v>
      </c>
      <c r="T22" s="7">
        <v>596000</v>
      </c>
      <c r="U22" s="7">
        <v>408000</v>
      </c>
      <c r="V22" s="7">
        <v>399000</v>
      </c>
      <c r="W22" s="7">
        <v>9000</v>
      </c>
      <c r="X22" s="7">
        <v>189000</v>
      </c>
      <c r="Y22" s="8">
        <v>68.374415792836402</v>
      </c>
      <c r="Z22" s="8">
        <v>66.841684260658297</v>
      </c>
      <c r="AA22" s="8">
        <v>2.2416740448972501</v>
      </c>
      <c r="AB22" s="8">
        <v>31.625584207163602</v>
      </c>
      <c r="AC22" s="7"/>
    </row>
    <row r="23" spans="1:29" x14ac:dyDescent="0.25">
      <c r="A23" s="11" t="s">
        <v>106</v>
      </c>
      <c r="B23" s="7">
        <v>1176000</v>
      </c>
      <c r="C23" s="7">
        <v>854000</v>
      </c>
      <c r="D23" s="7">
        <v>832000</v>
      </c>
      <c r="E23" s="7">
        <v>22000</v>
      </c>
      <c r="F23" s="7">
        <v>323000</v>
      </c>
      <c r="G23" s="8">
        <v>72.555621193640405</v>
      </c>
      <c r="H23" s="8">
        <v>70.708593819725706</v>
      </c>
      <c r="I23" s="8">
        <v>2.5456709535781101</v>
      </c>
      <c r="J23" s="8">
        <v>27.444378806359602</v>
      </c>
      <c r="K23" s="7">
        <v>580000</v>
      </c>
      <c r="L23" s="7">
        <v>448000</v>
      </c>
      <c r="M23" s="7">
        <v>433000</v>
      </c>
      <c r="N23" s="7">
        <v>16000</v>
      </c>
      <c r="O23" s="7">
        <v>132000</v>
      </c>
      <c r="P23" s="8">
        <v>77.272272876126806</v>
      </c>
      <c r="Q23" s="8">
        <v>74.546786397559401</v>
      </c>
      <c r="R23" s="8">
        <v>3.5271208897097202</v>
      </c>
      <c r="S23" s="8">
        <v>22.727727123873201</v>
      </c>
      <c r="T23" s="7">
        <v>596000</v>
      </c>
      <c r="U23" s="7">
        <v>405000</v>
      </c>
      <c r="V23" s="7">
        <v>399000</v>
      </c>
      <c r="W23" s="9">
        <v>6000</v>
      </c>
      <c r="X23" s="7">
        <v>191000</v>
      </c>
      <c r="Y23" s="8">
        <v>67.966358933078396</v>
      </c>
      <c r="Z23" s="8">
        <v>66.974064850451498</v>
      </c>
      <c r="AA23" s="10">
        <v>1.45997828661666</v>
      </c>
      <c r="AB23" s="8">
        <v>32.033641066921597</v>
      </c>
      <c r="AC23" s="7" t="s">
        <v>107</v>
      </c>
    </row>
    <row r="24" spans="1:29" x14ac:dyDescent="0.25">
      <c r="A24" s="11" t="s">
        <v>108</v>
      </c>
      <c r="B24" s="7">
        <v>1177000</v>
      </c>
      <c r="C24" s="7">
        <v>855000</v>
      </c>
      <c r="D24" s="7">
        <v>834000</v>
      </c>
      <c r="E24" s="7">
        <v>21000</v>
      </c>
      <c r="F24" s="7">
        <v>322000</v>
      </c>
      <c r="G24" s="8">
        <v>72.634932721668306</v>
      </c>
      <c r="H24" s="8">
        <v>70.839455790406703</v>
      </c>
      <c r="I24" s="8">
        <v>2.4719193148312799</v>
      </c>
      <c r="J24" s="8">
        <v>27.365067278331601</v>
      </c>
      <c r="K24" s="7">
        <v>580000</v>
      </c>
      <c r="L24" s="7">
        <v>448000</v>
      </c>
      <c r="M24" s="7">
        <v>433000</v>
      </c>
      <c r="N24" s="7">
        <v>15000</v>
      </c>
      <c r="O24" s="7">
        <v>132000</v>
      </c>
      <c r="P24" s="8">
        <v>77.231282929535496</v>
      </c>
      <c r="Q24" s="8">
        <v>74.613460233009306</v>
      </c>
      <c r="R24" s="8">
        <v>3.3895885154655301</v>
      </c>
      <c r="S24" s="8">
        <v>22.768717070464501</v>
      </c>
      <c r="T24" s="7">
        <v>596000</v>
      </c>
      <c r="U24" s="7">
        <v>406000</v>
      </c>
      <c r="V24" s="7">
        <v>400000</v>
      </c>
      <c r="W24" s="9">
        <v>6000</v>
      </c>
      <c r="X24" s="7">
        <v>190000</v>
      </c>
      <c r="Y24" s="8">
        <v>68.160892745437096</v>
      </c>
      <c r="Z24" s="8">
        <v>67.1658787166281</v>
      </c>
      <c r="AA24" s="10">
        <v>1.4598019314756701</v>
      </c>
      <c r="AB24" s="8">
        <v>31.839107254562901</v>
      </c>
      <c r="AC24" s="7" t="s">
        <v>107</v>
      </c>
    </row>
    <row r="25" spans="1:29" x14ac:dyDescent="0.25">
      <c r="A25" s="11" t="s">
        <v>109</v>
      </c>
      <c r="B25" s="7">
        <v>1177000</v>
      </c>
      <c r="C25" s="7">
        <v>849000</v>
      </c>
      <c r="D25" s="7">
        <v>827000</v>
      </c>
      <c r="E25" s="7">
        <v>22000</v>
      </c>
      <c r="F25" s="7">
        <v>328000</v>
      </c>
      <c r="G25" s="8">
        <v>72.144873304682207</v>
      </c>
      <c r="H25" s="8">
        <v>70.284675737816897</v>
      </c>
      <c r="I25" s="8">
        <v>2.5784196182718802</v>
      </c>
      <c r="J25" s="8">
        <v>27.8551266953178</v>
      </c>
      <c r="K25" s="7">
        <v>581000</v>
      </c>
      <c r="L25" s="7">
        <v>445000</v>
      </c>
      <c r="M25" s="7">
        <v>430000</v>
      </c>
      <c r="N25" s="7">
        <v>15000</v>
      </c>
      <c r="O25" s="7">
        <v>136000</v>
      </c>
      <c r="P25" s="8">
        <v>76.6071225591336</v>
      </c>
      <c r="Q25" s="8">
        <v>73.976894222522304</v>
      </c>
      <c r="R25" s="8">
        <v>3.43339920459885</v>
      </c>
      <c r="S25" s="8">
        <v>23.3928774408664</v>
      </c>
      <c r="T25" s="7">
        <v>596000</v>
      </c>
      <c r="U25" s="7">
        <v>404000</v>
      </c>
      <c r="V25" s="7">
        <v>398000</v>
      </c>
      <c r="W25" s="9">
        <v>7000</v>
      </c>
      <c r="X25" s="7">
        <v>192000</v>
      </c>
      <c r="Y25" s="8">
        <v>67.799739721340799</v>
      </c>
      <c r="Z25" s="8">
        <v>66.689362786859903</v>
      </c>
      <c r="AA25" s="10">
        <v>1.63773037926778</v>
      </c>
      <c r="AB25" s="8">
        <v>32.200260278659201</v>
      </c>
      <c r="AC25" s="7" t="s">
        <v>107</v>
      </c>
    </row>
    <row r="26" spans="1:29" x14ac:dyDescent="0.25">
      <c r="A26" s="11" t="s">
        <v>110</v>
      </c>
      <c r="B26" s="7">
        <v>1177000</v>
      </c>
      <c r="C26" s="7">
        <v>852000</v>
      </c>
      <c r="D26" s="7">
        <v>835000</v>
      </c>
      <c r="E26" s="7">
        <v>17000</v>
      </c>
      <c r="F26" s="7">
        <v>325000</v>
      </c>
      <c r="G26" s="8">
        <v>72.367165926115902</v>
      </c>
      <c r="H26" s="8">
        <v>70.928252229509297</v>
      </c>
      <c r="I26" s="8">
        <v>1.9883515931461699</v>
      </c>
      <c r="J26" s="8">
        <v>27.632834073884101</v>
      </c>
      <c r="K26" s="7">
        <v>581000</v>
      </c>
      <c r="L26" s="7">
        <v>445000</v>
      </c>
      <c r="M26" s="7">
        <v>434000</v>
      </c>
      <c r="N26" s="7">
        <v>12000</v>
      </c>
      <c r="O26" s="7">
        <v>136000</v>
      </c>
      <c r="P26" s="8">
        <v>76.644494481053798</v>
      </c>
      <c r="Q26" s="8">
        <v>74.649342064492103</v>
      </c>
      <c r="R26" s="8">
        <v>2.6031255474649302</v>
      </c>
      <c r="S26" s="8">
        <v>23.355505518946199</v>
      </c>
      <c r="T26" s="7">
        <v>596000</v>
      </c>
      <c r="U26" s="7">
        <v>407000</v>
      </c>
      <c r="V26" s="7">
        <v>401000</v>
      </c>
      <c r="W26" s="9">
        <v>5000</v>
      </c>
      <c r="X26" s="7">
        <v>190000</v>
      </c>
      <c r="Y26" s="8">
        <v>68.200728072720096</v>
      </c>
      <c r="Z26" s="8">
        <v>67.303632482573704</v>
      </c>
      <c r="AA26" s="10">
        <v>1.31537538600736</v>
      </c>
      <c r="AB26" s="8">
        <v>31.7992719272799</v>
      </c>
      <c r="AC26" s="7" t="s">
        <v>107</v>
      </c>
    </row>
    <row r="27" spans="1:29" x14ac:dyDescent="0.25">
      <c r="A27" s="11" t="s">
        <v>111</v>
      </c>
      <c r="B27" s="7">
        <v>1178000</v>
      </c>
      <c r="C27" s="7">
        <v>861000</v>
      </c>
      <c r="D27" s="7">
        <v>839000</v>
      </c>
      <c r="E27" s="7">
        <v>22000</v>
      </c>
      <c r="F27" s="7">
        <v>317000</v>
      </c>
      <c r="G27" s="8">
        <v>73.097735194891399</v>
      </c>
      <c r="H27" s="8">
        <v>71.212236976818801</v>
      </c>
      <c r="I27" s="8">
        <v>2.5794208439502699</v>
      </c>
      <c r="J27" s="8">
        <v>26.902264805108601</v>
      </c>
      <c r="K27" s="7">
        <v>581000</v>
      </c>
      <c r="L27" s="7">
        <v>453000</v>
      </c>
      <c r="M27" s="7">
        <v>439000</v>
      </c>
      <c r="N27" s="7">
        <v>14000</v>
      </c>
      <c r="O27" s="7">
        <v>128000</v>
      </c>
      <c r="P27" s="8">
        <v>77.970550796435802</v>
      </c>
      <c r="Q27" s="8">
        <v>75.576082843086695</v>
      </c>
      <c r="R27" s="8">
        <v>3.07099017371391</v>
      </c>
      <c r="S27" s="8">
        <v>22.029449203564202</v>
      </c>
      <c r="T27" s="7">
        <v>597000</v>
      </c>
      <c r="U27" s="7">
        <v>408000</v>
      </c>
      <c r="V27" s="7">
        <v>399000</v>
      </c>
      <c r="W27" s="9">
        <v>8000</v>
      </c>
      <c r="X27" s="7">
        <v>189000</v>
      </c>
      <c r="Y27" s="8">
        <v>68.349541902587703</v>
      </c>
      <c r="Z27" s="8">
        <v>66.959996513565201</v>
      </c>
      <c r="AA27" s="10">
        <v>2.03299883268101</v>
      </c>
      <c r="AB27" s="8">
        <v>31.650458097412301</v>
      </c>
      <c r="AC27" s="7" t="s">
        <v>107</v>
      </c>
    </row>
    <row r="28" spans="1:29" x14ac:dyDescent="0.25">
      <c r="A28" s="11" t="s">
        <v>112</v>
      </c>
      <c r="B28" s="7">
        <v>1179000</v>
      </c>
      <c r="C28" s="7">
        <v>867000</v>
      </c>
      <c r="D28" s="7">
        <v>848000</v>
      </c>
      <c r="E28" s="7">
        <v>19000</v>
      </c>
      <c r="F28" s="7">
        <v>312000</v>
      </c>
      <c r="G28" s="8">
        <v>73.534126016415399</v>
      </c>
      <c r="H28" s="8">
        <v>71.932722911358098</v>
      </c>
      <c r="I28" s="8">
        <v>2.1777685978068799</v>
      </c>
      <c r="J28" s="8">
        <v>26.465873983584601</v>
      </c>
      <c r="K28" s="7">
        <v>582000</v>
      </c>
      <c r="L28" s="7">
        <v>449000</v>
      </c>
      <c r="M28" s="7">
        <v>439000</v>
      </c>
      <c r="N28" s="7">
        <v>10000</v>
      </c>
      <c r="O28" s="7">
        <v>132000</v>
      </c>
      <c r="P28" s="8">
        <v>77.245304163687393</v>
      </c>
      <c r="Q28" s="8">
        <v>75.531289533028996</v>
      </c>
      <c r="R28" s="8">
        <v>2.2189240488020898</v>
      </c>
      <c r="S28" s="8">
        <v>22.7546958363126</v>
      </c>
      <c r="T28" s="7">
        <v>597000</v>
      </c>
      <c r="U28" s="7">
        <v>417000</v>
      </c>
      <c r="V28" s="7">
        <v>408000</v>
      </c>
      <c r="W28" s="9">
        <v>9000</v>
      </c>
      <c r="X28" s="7">
        <v>180000</v>
      </c>
      <c r="Y28" s="8">
        <v>69.915892595900701</v>
      </c>
      <c r="Z28" s="8">
        <v>68.424280713279003</v>
      </c>
      <c r="AA28" s="10">
        <v>2.1334375164783501</v>
      </c>
      <c r="AB28" s="8">
        <v>30.084107404099299</v>
      </c>
      <c r="AC28" s="7" t="s">
        <v>107</v>
      </c>
    </row>
    <row r="29" spans="1:29" x14ac:dyDescent="0.25">
      <c r="A29" s="11" t="s">
        <v>113</v>
      </c>
      <c r="B29" s="7">
        <v>1179000</v>
      </c>
      <c r="C29" s="7">
        <v>858000</v>
      </c>
      <c r="D29" s="7">
        <v>842000</v>
      </c>
      <c r="E29" s="7">
        <v>16000</v>
      </c>
      <c r="F29" s="7">
        <v>321000</v>
      </c>
      <c r="G29" s="8">
        <v>72.779543611958204</v>
      </c>
      <c r="H29" s="8">
        <v>71.417994999881302</v>
      </c>
      <c r="I29" s="8">
        <v>1.8707847624552001</v>
      </c>
      <c r="J29" s="8">
        <v>27.2204563880418</v>
      </c>
      <c r="K29" s="7">
        <v>582000</v>
      </c>
      <c r="L29" s="7">
        <v>444000</v>
      </c>
      <c r="M29" s="7">
        <v>432000</v>
      </c>
      <c r="N29" s="7">
        <v>11000</v>
      </c>
      <c r="O29" s="7">
        <v>138000</v>
      </c>
      <c r="P29" s="8">
        <v>76.216582936150104</v>
      </c>
      <c r="Q29" s="8">
        <v>74.259092275323098</v>
      </c>
      <c r="R29" s="8">
        <v>2.5683264526131699</v>
      </c>
      <c r="S29" s="8">
        <v>23.7834170638499</v>
      </c>
      <c r="T29" s="7">
        <v>597000</v>
      </c>
      <c r="U29" s="7">
        <v>414000</v>
      </c>
      <c r="V29" s="7">
        <v>410000</v>
      </c>
      <c r="W29" s="9">
        <v>5000</v>
      </c>
      <c r="X29" s="7">
        <v>183000</v>
      </c>
      <c r="Y29" s="8">
        <v>69.427269087540395</v>
      </c>
      <c r="Z29" s="8">
        <v>68.646965308478002</v>
      </c>
      <c r="AA29" s="10">
        <v>1.1239154143865</v>
      </c>
      <c r="AB29" s="8">
        <v>30.572730912459601</v>
      </c>
      <c r="AC29" s="7" t="s">
        <v>107</v>
      </c>
    </row>
    <row r="30" spans="1:29" x14ac:dyDescent="0.25">
      <c r="A30" s="11" t="s">
        <v>114</v>
      </c>
      <c r="B30" s="7">
        <v>1180000</v>
      </c>
      <c r="C30" s="7">
        <v>846000</v>
      </c>
      <c r="D30" s="7">
        <v>829000</v>
      </c>
      <c r="E30" s="7">
        <v>16000</v>
      </c>
      <c r="F30" s="7">
        <v>334000</v>
      </c>
      <c r="G30" s="8">
        <v>71.692391427830202</v>
      </c>
      <c r="H30" s="8">
        <v>70.297014593849497</v>
      </c>
      <c r="I30" s="8">
        <v>1.9463388041469201</v>
      </c>
      <c r="J30" s="8">
        <v>28.307608572169801</v>
      </c>
      <c r="K30" s="7">
        <v>583000</v>
      </c>
      <c r="L30" s="7">
        <v>437000</v>
      </c>
      <c r="M30" s="7">
        <v>428000</v>
      </c>
      <c r="N30" s="9">
        <v>9000</v>
      </c>
      <c r="O30" s="7">
        <v>145000</v>
      </c>
      <c r="P30" s="8">
        <v>75.042699244545204</v>
      </c>
      <c r="Q30" s="8">
        <v>73.553074946400599</v>
      </c>
      <c r="R30" s="10">
        <v>1.9850356039170001</v>
      </c>
      <c r="S30" s="8">
        <v>24.957300755454799</v>
      </c>
      <c r="T30" s="7">
        <v>597000</v>
      </c>
      <c r="U30" s="7">
        <v>408000</v>
      </c>
      <c r="V30" s="7">
        <v>401000</v>
      </c>
      <c r="W30" s="9">
        <v>8000</v>
      </c>
      <c r="X30" s="7">
        <v>189000</v>
      </c>
      <c r="Y30" s="8">
        <v>68.422965785836894</v>
      </c>
      <c r="Z30" s="8">
        <v>67.119561120649905</v>
      </c>
      <c r="AA30" s="10">
        <v>1.90492278464898</v>
      </c>
      <c r="AB30" s="8">
        <v>31.577034214163099</v>
      </c>
      <c r="AC30" s="7" t="s">
        <v>115</v>
      </c>
    </row>
    <row r="31" spans="1:29" x14ac:dyDescent="0.25">
      <c r="A31" s="11" t="s">
        <v>116</v>
      </c>
      <c r="B31" s="7">
        <v>0</v>
      </c>
      <c r="C31" s="7">
        <v>-13000</v>
      </c>
      <c r="D31" s="7">
        <v>-13000</v>
      </c>
      <c r="E31" s="7">
        <v>0</v>
      </c>
      <c r="F31" s="7">
        <v>13000</v>
      </c>
      <c r="G31" s="8">
        <v>-1.0871521841280001</v>
      </c>
      <c r="H31" s="8">
        <v>-1.1209804060318</v>
      </c>
      <c r="I31" s="8">
        <v>7.5554041691720003E-2</v>
      </c>
      <c r="J31" s="8">
        <v>1.0871521841280001</v>
      </c>
      <c r="K31" s="7">
        <v>0</v>
      </c>
      <c r="L31" s="7">
        <v>-7000</v>
      </c>
      <c r="M31" s="7">
        <v>-4000</v>
      </c>
      <c r="N31" s="9">
        <v>-3000</v>
      </c>
      <c r="O31" s="7">
        <v>7000</v>
      </c>
      <c r="P31" s="8">
        <v>-1.1738836916049</v>
      </c>
      <c r="Q31" s="8">
        <v>-0.70601732892249902</v>
      </c>
      <c r="R31" s="10">
        <v>-0.58329084869616998</v>
      </c>
      <c r="S31" s="8">
        <v>1.1738836916049</v>
      </c>
      <c r="T31" s="7">
        <v>0</v>
      </c>
      <c r="U31" s="7">
        <v>-6000</v>
      </c>
      <c r="V31" s="7">
        <v>-9000</v>
      </c>
      <c r="W31" s="9">
        <v>3000</v>
      </c>
      <c r="X31" s="7">
        <v>6000</v>
      </c>
      <c r="Y31" s="8">
        <v>-1.0043033017034999</v>
      </c>
      <c r="Z31" s="8">
        <v>-1.5274041878280999</v>
      </c>
      <c r="AA31" s="10">
        <v>0.78100737026248002</v>
      </c>
      <c r="AB31" s="8">
        <v>1.0043033017034999</v>
      </c>
      <c r="AC31" s="7" t="s">
        <v>115</v>
      </c>
    </row>
    <row r="32" spans="1:29" x14ac:dyDescent="0.25">
      <c r="A32" s="11" t="s">
        <v>118</v>
      </c>
      <c r="B32" s="7">
        <v>2000</v>
      </c>
      <c r="C32" s="7">
        <v>-6000</v>
      </c>
      <c r="D32" s="7">
        <v>-6000</v>
      </c>
      <c r="E32" s="7">
        <v>0</v>
      </c>
      <c r="F32" s="7">
        <v>9000</v>
      </c>
      <c r="G32" s="8">
        <v>-0.67477449828570002</v>
      </c>
      <c r="H32" s="8">
        <v>-0.63123763565980096</v>
      </c>
      <c r="I32" s="8">
        <v>-4.20127889992499E-2</v>
      </c>
      <c r="J32" s="8">
        <v>0.67477449828570002</v>
      </c>
      <c r="K32" s="7">
        <v>2000</v>
      </c>
      <c r="L32" s="7">
        <v>-8000</v>
      </c>
      <c r="M32" s="7">
        <v>-5000</v>
      </c>
      <c r="N32" s="9">
        <v>-3000</v>
      </c>
      <c r="O32" s="7">
        <v>10000</v>
      </c>
      <c r="P32" s="8">
        <v>-1.6017952365085899</v>
      </c>
      <c r="Q32" s="8">
        <v>-1.0962671180915</v>
      </c>
      <c r="R32" s="10">
        <v>-0.61808994354793001</v>
      </c>
      <c r="S32" s="8">
        <v>1.6017952365085999</v>
      </c>
      <c r="T32" s="7">
        <v>1000</v>
      </c>
      <c r="U32" s="7">
        <v>2000</v>
      </c>
      <c r="V32" s="7">
        <v>-1000</v>
      </c>
      <c r="W32" s="9">
        <v>2000</v>
      </c>
      <c r="X32" s="7">
        <v>-1000</v>
      </c>
      <c r="Y32" s="8">
        <v>0.22223771311679699</v>
      </c>
      <c r="Z32" s="8">
        <v>-0.184071361923799</v>
      </c>
      <c r="AA32" s="10">
        <v>0.58954739864161998</v>
      </c>
      <c r="AB32" s="8">
        <v>-0.22223771311680099</v>
      </c>
      <c r="AC32" s="7" t="s">
        <v>115</v>
      </c>
    </row>
    <row r="33" spans="1:29" x14ac:dyDescent="0.25">
      <c r="A33" s="7"/>
      <c r="B33" s="7"/>
      <c r="C33" s="7"/>
      <c r="D33" s="7"/>
      <c r="E33" s="7"/>
      <c r="F33" s="7"/>
      <c r="G33" s="8"/>
      <c r="H33" s="8"/>
      <c r="I33" s="8"/>
      <c r="J33" s="8"/>
      <c r="K33" s="7"/>
      <c r="L33" s="7"/>
      <c r="M33" s="7"/>
      <c r="N33" s="7"/>
      <c r="O33" s="7"/>
      <c r="P33" s="8"/>
      <c r="Q33" s="8"/>
      <c r="R33" s="8"/>
      <c r="S33" s="8"/>
      <c r="T33" s="7"/>
      <c r="U33" s="7"/>
      <c r="V33" s="7"/>
      <c r="W33" s="7"/>
      <c r="X33" s="7"/>
      <c r="Y33" s="8"/>
      <c r="Z33" s="8"/>
      <c r="AA33" s="8"/>
      <c r="AB33" s="8"/>
      <c r="AC33" s="7"/>
    </row>
  </sheetData>
  <pageMargins left="0.7" right="0.7" top="0.75" bottom="0.75" header="0.3" footer="0.3"/>
  <pageSetup paperSize="9" orientation="portrait" horizontalDpi="300" verticalDpi="300"/>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5"/>
  <sheetViews>
    <sheetView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122</v>
      </c>
    </row>
    <row r="2" spans="1:16" x14ac:dyDescent="0.25">
      <c r="A2" t="s">
        <v>123</v>
      </c>
    </row>
    <row r="3" spans="1:16" ht="30" customHeight="1" x14ac:dyDescent="0.3">
      <c r="A3" s="3" t="s">
        <v>69</v>
      </c>
    </row>
    <row r="4" spans="1:16" x14ac:dyDescent="0.25">
      <c r="A4" t="s">
        <v>72</v>
      </c>
    </row>
    <row r="5" spans="1:16" x14ac:dyDescent="0.25">
      <c r="A5" t="s">
        <v>73</v>
      </c>
    </row>
    <row r="6" spans="1:16" x14ac:dyDescent="0.25">
      <c r="A6" t="s">
        <v>124</v>
      </c>
    </row>
    <row r="7" spans="1:16" ht="30" customHeight="1" x14ac:dyDescent="0.3">
      <c r="A7" s="3" t="s">
        <v>125</v>
      </c>
    </row>
    <row r="8" spans="1:16" ht="78" x14ac:dyDescent="0.3">
      <c r="A8" s="5" t="s">
        <v>76</v>
      </c>
      <c r="B8" s="6" t="s">
        <v>128</v>
      </c>
      <c r="C8" s="6" t="s">
        <v>129</v>
      </c>
      <c r="D8" s="6" t="s">
        <v>130</v>
      </c>
      <c r="E8" s="6" t="s">
        <v>131</v>
      </c>
      <c r="F8" s="6" t="s">
        <v>132</v>
      </c>
      <c r="G8" s="6" t="s">
        <v>133</v>
      </c>
      <c r="H8" s="6" t="s">
        <v>134</v>
      </c>
      <c r="I8" s="6" t="s">
        <v>135</v>
      </c>
      <c r="J8" s="6" t="s">
        <v>136</v>
      </c>
      <c r="K8" s="6" t="s">
        <v>137</v>
      </c>
      <c r="L8" s="6" t="s">
        <v>138</v>
      </c>
      <c r="M8" s="6" t="s">
        <v>139</v>
      </c>
      <c r="N8" s="6" t="s">
        <v>140</v>
      </c>
      <c r="O8" s="6" t="s">
        <v>141</v>
      </c>
      <c r="P8" s="6" t="s">
        <v>104</v>
      </c>
    </row>
    <row r="9" spans="1:16" x14ac:dyDescent="0.25">
      <c r="A9" s="11" t="s">
        <v>105</v>
      </c>
      <c r="B9" s="7">
        <v>877000</v>
      </c>
      <c r="C9" s="7">
        <v>845000</v>
      </c>
      <c r="D9" s="7">
        <v>105000</v>
      </c>
      <c r="E9" s="7">
        <v>192000</v>
      </c>
      <c r="F9" s="7">
        <v>307000</v>
      </c>
      <c r="G9" s="7">
        <v>241000</v>
      </c>
      <c r="H9" s="7">
        <v>32000</v>
      </c>
      <c r="I9" s="8">
        <v>58.552688228026298</v>
      </c>
      <c r="J9" s="8">
        <v>71.854367693942606</v>
      </c>
      <c r="K9" s="8">
        <v>54.529356168794102</v>
      </c>
      <c r="L9" s="8">
        <v>80.449559839209101</v>
      </c>
      <c r="M9" s="8">
        <v>82.778577474432197</v>
      </c>
      <c r="N9" s="8">
        <v>64.469480859429297</v>
      </c>
      <c r="O9" s="8">
        <v>9.9461622340342899</v>
      </c>
      <c r="P9" s="7"/>
    </row>
    <row r="10" spans="1:16" x14ac:dyDescent="0.25">
      <c r="A10" s="11" t="s">
        <v>106</v>
      </c>
      <c r="B10" s="7">
        <v>886000</v>
      </c>
      <c r="C10" s="7">
        <v>854000</v>
      </c>
      <c r="D10" s="7">
        <v>107000</v>
      </c>
      <c r="E10" s="7">
        <v>199000</v>
      </c>
      <c r="F10" s="7">
        <v>310000</v>
      </c>
      <c r="G10" s="7">
        <v>238000</v>
      </c>
      <c r="H10" s="7">
        <v>33000</v>
      </c>
      <c r="I10" s="8">
        <v>59.086324801707498</v>
      </c>
      <c r="J10" s="8">
        <v>72.555621193640405</v>
      </c>
      <c r="K10" s="8">
        <v>55.688265618355103</v>
      </c>
      <c r="L10" s="8">
        <v>83.6615664293289</v>
      </c>
      <c r="M10" s="8">
        <v>83.419985022277999</v>
      </c>
      <c r="N10" s="8">
        <v>63.431364440400898</v>
      </c>
      <c r="O10" s="8">
        <v>10.131974865461</v>
      </c>
      <c r="P10" s="7"/>
    </row>
    <row r="11" spans="1:16" x14ac:dyDescent="0.25">
      <c r="A11" s="11" t="s">
        <v>108</v>
      </c>
      <c r="B11" s="7">
        <v>887000</v>
      </c>
      <c r="C11" s="7">
        <v>855000</v>
      </c>
      <c r="D11" s="7">
        <v>108000</v>
      </c>
      <c r="E11" s="7">
        <v>198000</v>
      </c>
      <c r="F11" s="7">
        <v>309000</v>
      </c>
      <c r="G11" s="7">
        <v>239000</v>
      </c>
      <c r="H11" s="7">
        <v>33000</v>
      </c>
      <c r="I11" s="8">
        <v>59.074200308346903</v>
      </c>
      <c r="J11" s="8">
        <v>72.634932721668306</v>
      </c>
      <c r="K11" s="8">
        <v>56.076247701432202</v>
      </c>
      <c r="L11" s="8">
        <v>83.748465144540106</v>
      </c>
      <c r="M11" s="8">
        <v>83.241668753011695</v>
      </c>
      <c r="N11" s="8">
        <v>63.6333589218697</v>
      </c>
      <c r="O11" s="8">
        <v>10.056063282389999</v>
      </c>
      <c r="P11" s="7"/>
    </row>
    <row r="12" spans="1:16" x14ac:dyDescent="0.25">
      <c r="A12" s="11" t="s">
        <v>109</v>
      </c>
      <c r="B12" s="7">
        <v>881000</v>
      </c>
      <c r="C12" s="7">
        <v>849000</v>
      </c>
      <c r="D12" s="7">
        <v>110000</v>
      </c>
      <c r="E12" s="7">
        <v>192000</v>
      </c>
      <c r="F12" s="7">
        <v>304000</v>
      </c>
      <c r="G12" s="7">
        <v>243000</v>
      </c>
      <c r="H12" s="7">
        <v>32000</v>
      </c>
      <c r="I12" s="8">
        <v>58.542425453078202</v>
      </c>
      <c r="J12" s="8">
        <v>72.144873304682207</v>
      </c>
      <c r="K12" s="8">
        <v>56.903241828171701</v>
      </c>
      <c r="L12" s="8">
        <v>81.173075865336997</v>
      </c>
      <c r="M12" s="8">
        <v>81.743168384491398</v>
      </c>
      <c r="N12" s="8">
        <v>64.808513584033605</v>
      </c>
      <c r="O12" s="8">
        <v>9.6456049578043004</v>
      </c>
      <c r="P12" s="7"/>
    </row>
    <row r="13" spans="1:16" x14ac:dyDescent="0.25">
      <c r="A13" s="11" t="s">
        <v>110</v>
      </c>
      <c r="B13" s="7">
        <v>884000</v>
      </c>
      <c r="C13" s="7">
        <v>852000</v>
      </c>
      <c r="D13" s="7">
        <v>109000</v>
      </c>
      <c r="E13" s="7">
        <v>192000</v>
      </c>
      <c r="F13" s="7">
        <v>303000</v>
      </c>
      <c r="G13" s="7">
        <v>248000</v>
      </c>
      <c r="H13" s="7">
        <v>33000</v>
      </c>
      <c r="I13" s="8">
        <v>58.7128662264791</v>
      </c>
      <c r="J13" s="8">
        <v>72.367165926115902</v>
      </c>
      <c r="K13" s="8">
        <v>56.240709389710098</v>
      </c>
      <c r="L13" s="8">
        <v>81.630402510921698</v>
      </c>
      <c r="M13" s="8">
        <v>81.428736549818396</v>
      </c>
      <c r="N13" s="8">
        <v>65.8981428746321</v>
      </c>
      <c r="O13" s="8">
        <v>9.8829897752747602</v>
      </c>
      <c r="P13" s="7"/>
    </row>
    <row r="14" spans="1:16" x14ac:dyDescent="0.25">
      <c r="A14" s="11" t="s">
        <v>111</v>
      </c>
      <c r="B14" s="7">
        <v>895000</v>
      </c>
      <c r="C14" s="7">
        <v>861000</v>
      </c>
      <c r="D14" s="7">
        <v>109000</v>
      </c>
      <c r="E14" s="7">
        <v>200000</v>
      </c>
      <c r="F14" s="7">
        <v>308000</v>
      </c>
      <c r="G14" s="7">
        <v>244000</v>
      </c>
      <c r="H14" s="7">
        <v>34000</v>
      </c>
      <c r="I14" s="8">
        <v>59.299475929052903</v>
      </c>
      <c r="J14" s="8">
        <v>73.097735194891399</v>
      </c>
      <c r="K14" s="8">
        <v>55.979228639362702</v>
      </c>
      <c r="L14" s="8">
        <v>85.014962932734804</v>
      </c>
      <c r="M14" s="8">
        <v>82.787116312410902</v>
      </c>
      <c r="N14" s="8">
        <v>64.88762027384</v>
      </c>
      <c r="O14" s="8">
        <v>10.197934855506301</v>
      </c>
      <c r="P14" s="7"/>
    </row>
    <row r="15" spans="1:16" x14ac:dyDescent="0.25">
      <c r="A15" s="11" t="s">
        <v>112</v>
      </c>
      <c r="B15" s="7">
        <v>900000</v>
      </c>
      <c r="C15" s="7">
        <v>867000</v>
      </c>
      <c r="D15" s="7">
        <v>104000</v>
      </c>
      <c r="E15" s="7">
        <v>196000</v>
      </c>
      <c r="F15" s="7">
        <v>315000</v>
      </c>
      <c r="G15" s="7">
        <v>251000</v>
      </c>
      <c r="H15" s="7">
        <v>33000</v>
      </c>
      <c r="I15" s="8">
        <v>59.536190764177597</v>
      </c>
      <c r="J15" s="8">
        <v>73.534126016415399</v>
      </c>
      <c r="K15" s="8">
        <v>53.593255302007897</v>
      </c>
      <c r="L15" s="8">
        <v>83.414295332327697</v>
      </c>
      <c r="M15" s="8">
        <v>84.573471089671202</v>
      </c>
      <c r="N15" s="8">
        <v>66.754333945851897</v>
      </c>
      <c r="O15" s="8">
        <v>9.9632792639024892</v>
      </c>
      <c r="P15" s="7"/>
    </row>
    <row r="16" spans="1:16" x14ac:dyDescent="0.25">
      <c r="A16" s="11" t="s">
        <v>113</v>
      </c>
      <c r="B16" s="7">
        <v>895000</v>
      </c>
      <c r="C16" s="7">
        <v>858000</v>
      </c>
      <c r="D16" s="7">
        <v>100000</v>
      </c>
      <c r="E16" s="7">
        <v>196000</v>
      </c>
      <c r="F16" s="7">
        <v>317000</v>
      </c>
      <c r="G16" s="7">
        <v>246000</v>
      </c>
      <c r="H16" s="7">
        <v>36000</v>
      </c>
      <c r="I16" s="8">
        <v>59.100139116970603</v>
      </c>
      <c r="J16" s="8">
        <v>72.779543611958204</v>
      </c>
      <c r="K16" s="8">
        <v>50.971934402742598</v>
      </c>
      <c r="L16" s="8">
        <v>83.525241308618803</v>
      </c>
      <c r="M16" s="8">
        <v>84.894068874647502</v>
      </c>
      <c r="N16" s="8">
        <v>65.396045657293797</v>
      </c>
      <c r="O16" s="8">
        <v>10.9011480239764</v>
      </c>
      <c r="P16" s="7"/>
    </row>
    <row r="17" spans="1:16" x14ac:dyDescent="0.25">
      <c r="A17" s="11" t="s">
        <v>114</v>
      </c>
      <c r="B17" s="7">
        <v>884000</v>
      </c>
      <c r="C17" s="7">
        <v>846000</v>
      </c>
      <c r="D17" s="7">
        <v>102000</v>
      </c>
      <c r="E17" s="7">
        <v>193000</v>
      </c>
      <c r="F17" s="7">
        <v>312000</v>
      </c>
      <c r="G17" s="7">
        <v>239000</v>
      </c>
      <c r="H17" s="7">
        <v>38000</v>
      </c>
      <c r="I17" s="8">
        <v>58.306499804107503</v>
      </c>
      <c r="J17" s="8">
        <v>71.692391427830202</v>
      </c>
      <c r="K17" s="8">
        <v>52.145285163157901</v>
      </c>
      <c r="L17" s="8">
        <v>82.710456614350704</v>
      </c>
      <c r="M17" s="8">
        <v>83.351118885046503</v>
      </c>
      <c r="N17" s="8">
        <v>63.464524637588703</v>
      </c>
      <c r="O17" s="8">
        <v>11.398692810457501</v>
      </c>
      <c r="P17" s="7"/>
    </row>
    <row r="18" spans="1:16" x14ac:dyDescent="0.25">
      <c r="A18" s="11" t="s">
        <v>118</v>
      </c>
      <c r="B18" s="7">
        <v>0</v>
      </c>
      <c r="C18" s="7">
        <v>-6000</v>
      </c>
      <c r="D18" s="7">
        <v>-7000</v>
      </c>
      <c r="E18" s="7">
        <v>1000</v>
      </c>
      <c r="F18" s="7">
        <v>9000</v>
      </c>
      <c r="G18" s="7">
        <v>-9000</v>
      </c>
      <c r="H18" s="7">
        <v>6000</v>
      </c>
      <c r="I18" s="8">
        <v>-0.40636642237159698</v>
      </c>
      <c r="J18" s="8">
        <v>-0.67477449828570002</v>
      </c>
      <c r="K18" s="8">
        <v>-4.0954242265521996</v>
      </c>
      <c r="L18" s="8">
        <v>1.0800541034290101</v>
      </c>
      <c r="M18" s="8">
        <v>1.92238233522811</v>
      </c>
      <c r="N18" s="8">
        <v>-2.4336182370434001</v>
      </c>
      <c r="O18" s="8">
        <v>1.5157030351827401</v>
      </c>
      <c r="P18" s="7" t="s">
        <v>117</v>
      </c>
    </row>
    <row r="19" spans="1:16" x14ac:dyDescent="0.25">
      <c r="A19" s="7"/>
      <c r="B19" s="7"/>
      <c r="C19" s="7"/>
      <c r="D19" s="7"/>
      <c r="E19" s="7"/>
      <c r="F19" s="7"/>
      <c r="G19" s="7"/>
      <c r="H19" s="7"/>
      <c r="I19" s="8"/>
      <c r="J19" s="8"/>
      <c r="K19" s="8"/>
      <c r="L19" s="8"/>
      <c r="M19" s="8"/>
      <c r="N19" s="8"/>
      <c r="O19" s="8"/>
      <c r="P19" s="7"/>
    </row>
    <row r="20" spans="1:16" ht="30" customHeight="1" x14ac:dyDescent="0.3">
      <c r="A20" s="3" t="s">
        <v>126</v>
      </c>
    </row>
    <row r="21" spans="1:16" ht="78" x14ac:dyDescent="0.3">
      <c r="A21" s="5" t="s">
        <v>76</v>
      </c>
      <c r="B21" s="6" t="s">
        <v>142</v>
      </c>
      <c r="C21" s="6" t="s">
        <v>143</v>
      </c>
      <c r="D21" s="6" t="s">
        <v>144</v>
      </c>
      <c r="E21" s="6" t="s">
        <v>145</v>
      </c>
      <c r="F21" s="6" t="s">
        <v>146</v>
      </c>
      <c r="G21" s="6" t="s">
        <v>147</v>
      </c>
      <c r="H21" s="6" t="s">
        <v>148</v>
      </c>
      <c r="I21" s="6" t="s">
        <v>149</v>
      </c>
      <c r="J21" s="6" t="s">
        <v>150</v>
      </c>
      <c r="K21" s="6" t="s">
        <v>151</v>
      </c>
      <c r="L21" s="6" t="s">
        <v>152</v>
      </c>
      <c r="M21" s="6" t="s">
        <v>153</v>
      </c>
      <c r="N21" s="6" t="s">
        <v>154</v>
      </c>
      <c r="O21" s="6" t="s">
        <v>155</v>
      </c>
      <c r="P21" s="6" t="s">
        <v>104</v>
      </c>
    </row>
    <row r="22" spans="1:16" x14ac:dyDescent="0.25">
      <c r="A22" s="11" t="s">
        <v>105</v>
      </c>
      <c r="B22" s="7">
        <v>456000</v>
      </c>
      <c r="C22" s="7">
        <v>437000</v>
      </c>
      <c r="D22" s="7">
        <v>55000</v>
      </c>
      <c r="E22" s="7">
        <v>101000</v>
      </c>
      <c r="F22" s="7">
        <v>156000</v>
      </c>
      <c r="G22" s="7">
        <v>126000</v>
      </c>
      <c r="H22" s="7">
        <v>18000</v>
      </c>
      <c r="I22" s="8">
        <v>62.357110603303198</v>
      </c>
      <c r="J22" s="8">
        <v>75.432682276623495</v>
      </c>
      <c r="K22" s="8">
        <v>55.025652868000698</v>
      </c>
      <c r="L22" s="8">
        <v>86.132799181725204</v>
      </c>
      <c r="M22" s="8">
        <v>86.515635858234901</v>
      </c>
      <c r="N22" s="8">
        <v>68.790782755890504</v>
      </c>
      <c r="O22" s="8">
        <v>12.0996016728415</v>
      </c>
      <c r="P22" s="7"/>
    </row>
    <row r="23" spans="1:16" x14ac:dyDescent="0.25">
      <c r="A23" s="11" t="s">
        <v>106</v>
      </c>
      <c r="B23" s="7">
        <v>468000</v>
      </c>
      <c r="C23" s="7">
        <v>448000</v>
      </c>
      <c r="D23" s="7">
        <v>58000</v>
      </c>
      <c r="E23" s="7">
        <v>107000</v>
      </c>
      <c r="F23" s="7">
        <v>158000</v>
      </c>
      <c r="G23" s="7">
        <v>125000</v>
      </c>
      <c r="H23" s="7">
        <v>19000</v>
      </c>
      <c r="I23" s="8">
        <v>63.876961916718699</v>
      </c>
      <c r="J23" s="8">
        <v>77.272272876126806</v>
      </c>
      <c r="K23" s="8">
        <v>58.618235046419798</v>
      </c>
      <c r="L23" s="8">
        <v>91.043386930124896</v>
      </c>
      <c r="M23" s="8">
        <v>87.9771373977959</v>
      </c>
      <c r="N23" s="8">
        <v>68.110874107371799</v>
      </c>
      <c r="O23" s="8">
        <v>12.682875417459901</v>
      </c>
      <c r="P23" s="7"/>
    </row>
    <row r="24" spans="1:16" x14ac:dyDescent="0.25">
      <c r="A24" s="11" t="s">
        <v>108</v>
      </c>
      <c r="B24" s="7">
        <v>466000</v>
      </c>
      <c r="C24" s="7">
        <v>448000</v>
      </c>
      <c r="D24" s="7">
        <v>58000</v>
      </c>
      <c r="E24" s="7">
        <v>105000</v>
      </c>
      <c r="F24" s="7">
        <v>160000</v>
      </c>
      <c r="G24" s="7">
        <v>125000</v>
      </c>
      <c r="H24" s="7">
        <v>18000</v>
      </c>
      <c r="I24" s="8">
        <v>63.623592249032598</v>
      </c>
      <c r="J24" s="8">
        <v>77.231282929535496</v>
      </c>
      <c r="K24" s="8">
        <v>58.350187228418697</v>
      </c>
      <c r="L24" s="8">
        <v>89.6695664074863</v>
      </c>
      <c r="M24" s="8">
        <v>88.824685272763602</v>
      </c>
      <c r="N24" s="8">
        <v>68.199929141798194</v>
      </c>
      <c r="O24" s="8">
        <v>11.9240411869055</v>
      </c>
      <c r="P24" s="7"/>
    </row>
    <row r="25" spans="1:16" x14ac:dyDescent="0.25">
      <c r="A25" s="11" t="s">
        <v>109</v>
      </c>
      <c r="B25" s="7">
        <v>464000</v>
      </c>
      <c r="C25" s="7">
        <v>445000</v>
      </c>
      <c r="D25" s="7">
        <v>57000</v>
      </c>
      <c r="E25" s="7">
        <v>105000</v>
      </c>
      <c r="F25" s="7">
        <v>156000</v>
      </c>
      <c r="G25" s="7">
        <v>126000</v>
      </c>
      <c r="H25" s="7">
        <v>19000</v>
      </c>
      <c r="I25" s="8">
        <v>63.125278298630299</v>
      </c>
      <c r="J25" s="8">
        <v>76.6071225591336</v>
      </c>
      <c r="K25" s="8">
        <v>57.149570555827701</v>
      </c>
      <c r="L25" s="8">
        <v>90.311827864848894</v>
      </c>
      <c r="M25" s="8">
        <v>86.536456600341594</v>
      </c>
      <c r="N25" s="8">
        <v>68.743123563437507</v>
      </c>
      <c r="O25" s="8">
        <v>12.207702664906099</v>
      </c>
      <c r="P25" s="7"/>
    </row>
    <row r="26" spans="1:16" x14ac:dyDescent="0.25">
      <c r="A26" s="11" t="s">
        <v>110</v>
      </c>
      <c r="B26" s="7">
        <v>466000</v>
      </c>
      <c r="C26" s="7">
        <v>445000</v>
      </c>
      <c r="D26" s="7">
        <v>58000</v>
      </c>
      <c r="E26" s="7">
        <v>102000</v>
      </c>
      <c r="F26" s="7">
        <v>157000</v>
      </c>
      <c r="G26" s="7">
        <v>128000</v>
      </c>
      <c r="H26" s="7">
        <v>21000</v>
      </c>
      <c r="I26" s="8">
        <v>63.420596120485698</v>
      </c>
      <c r="J26" s="8">
        <v>76.644494481053798</v>
      </c>
      <c r="K26" s="8">
        <v>57.584280869738699</v>
      </c>
      <c r="L26" s="8">
        <v>87.917728962255296</v>
      </c>
      <c r="M26" s="8">
        <v>87.169644093615801</v>
      </c>
      <c r="N26" s="8">
        <v>69.552360725371699</v>
      </c>
      <c r="O26" s="8">
        <v>13.7473488179608</v>
      </c>
      <c r="P26" s="7"/>
    </row>
    <row r="27" spans="1:16" x14ac:dyDescent="0.25">
      <c r="A27" s="11" t="s">
        <v>111</v>
      </c>
      <c r="B27" s="7">
        <v>476000</v>
      </c>
      <c r="C27" s="7">
        <v>453000</v>
      </c>
      <c r="D27" s="7">
        <v>60000</v>
      </c>
      <c r="E27" s="7">
        <v>110000</v>
      </c>
      <c r="F27" s="7">
        <v>159000</v>
      </c>
      <c r="G27" s="7">
        <v>125000</v>
      </c>
      <c r="H27" s="7">
        <v>23000</v>
      </c>
      <c r="I27" s="8">
        <v>64.628259775084501</v>
      </c>
      <c r="J27" s="8">
        <v>77.970550796435802</v>
      </c>
      <c r="K27" s="8">
        <v>59.5360952863861</v>
      </c>
      <c r="L27" s="8">
        <v>94.2441465532808</v>
      </c>
      <c r="M27" s="8">
        <v>88.077924806874506</v>
      </c>
      <c r="N27" s="8">
        <v>67.806708456096601</v>
      </c>
      <c r="O27" s="8">
        <v>14.766744450658599</v>
      </c>
      <c r="P27" s="7"/>
    </row>
    <row r="28" spans="1:16" x14ac:dyDescent="0.25">
      <c r="A28" s="11" t="s">
        <v>112</v>
      </c>
      <c r="B28" s="7">
        <v>471000</v>
      </c>
      <c r="C28" s="7">
        <v>449000</v>
      </c>
      <c r="D28" s="7">
        <v>56000</v>
      </c>
      <c r="E28" s="7">
        <v>105000</v>
      </c>
      <c r="F28" s="7">
        <v>160000</v>
      </c>
      <c r="G28" s="7">
        <v>129000</v>
      </c>
      <c r="H28" s="7">
        <v>22000</v>
      </c>
      <c r="I28" s="8">
        <v>63.856733788275697</v>
      </c>
      <c r="J28" s="8">
        <v>77.245304163687393</v>
      </c>
      <c r="K28" s="8">
        <v>55.032605894828599</v>
      </c>
      <c r="L28" s="8">
        <v>90.627207110988607</v>
      </c>
      <c r="M28" s="8">
        <v>88.058341936303094</v>
      </c>
      <c r="N28" s="8">
        <v>70.324368768683698</v>
      </c>
      <c r="O28" s="8">
        <v>14.074902537227601</v>
      </c>
      <c r="P28" s="7"/>
    </row>
    <row r="29" spans="1:16" x14ac:dyDescent="0.25">
      <c r="A29" s="11" t="s">
        <v>113</v>
      </c>
      <c r="B29" s="7">
        <v>470000</v>
      </c>
      <c r="C29" s="7">
        <v>444000</v>
      </c>
      <c r="D29" s="7">
        <v>55000</v>
      </c>
      <c r="E29" s="7">
        <v>101000</v>
      </c>
      <c r="F29" s="7">
        <v>161000</v>
      </c>
      <c r="G29" s="7">
        <v>127000</v>
      </c>
      <c r="H29" s="7">
        <v>26000</v>
      </c>
      <c r="I29" s="8">
        <v>63.520821334804303</v>
      </c>
      <c r="J29" s="8">
        <v>76.216582936150104</v>
      </c>
      <c r="K29" s="8">
        <v>54.3035560781369</v>
      </c>
      <c r="L29" s="8">
        <v>86.852163409688998</v>
      </c>
      <c r="M29" s="8">
        <v>88.660964264456297</v>
      </c>
      <c r="N29" s="8">
        <v>69.286052627280597</v>
      </c>
      <c r="O29" s="8">
        <v>16.5736206644691</v>
      </c>
      <c r="P29" s="7"/>
    </row>
    <row r="30" spans="1:16" x14ac:dyDescent="0.25">
      <c r="A30" s="11" t="s">
        <v>114</v>
      </c>
      <c r="B30" s="7">
        <v>461000</v>
      </c>
      <c r="C30" s="7">
        <v>437000</v>
      </c>
      <c r="D30" s="7">
        <v>55000</v>
      </c>
      <c r="E30" s="7">
        <v>99000</v>
      </c>
      <c r="F30" s="7">
        <v>158000</v>
      </c>
      <c r="G30" s="7">
        <v>125000</v>
      </c>
      <c r="H30" s="7">
        <v>24000</v>
      </c>
      <c r="I30" s="8">
        <v>62.281966151105401</v>
      </c>
      <c r="J30" s="8">
        <v>75.042699244545204</v>
      </c>
      <c r="K30" s="8">
        <v>54.301350446868</v>
      </c>
      <c r="L30" s="8">
        <v>85.512887043764096</v>
      </c>
      <c r="M30" s="8">
        <v>86.792172568781595</v>
      </c>
      <c r="N30" s="8">
        <v>68.293240946528996</v>
      </c>
      <c r="O30" s="8">
        <v>15.343768350202399</v>
      </c>
      <c r="P30" s="7"/>
    </row>
    <row r="31" spans="1:16" x14ac:dyDescent="0.25">
      <c r="A31" s="11" t="s">
        <v>118</v>
      </c>
      <c r="B31" s="7">
        <v>-5000</v>
      </c>
      <c r="C31" s="7">
        <v>-8000</v>
      </c>
      <c r="D31" s="7">
        <v>-3000</v>
      </c>
      <c r="E31" s="7">
        <v>-4000</v>
      </c>
      <c r="F31" s="7">
        <v>0</v>
      </c>
      <c r="G31" s="7">
        <v>-2000</v>
      </c>
      <c r="H31" s="7">
        <v>3000</v>
      </c>
      <c r="I31" s="8">
        <v>-1.1386299693802999</v>
      </c>
      <c r="J31" s="8">
        <v>-1.6017952365085899</v>
      </c>
      <c r="K31" s="8">
        <v>-3.2829304228707001</v>
      </c>
      <c r="L31" s="8">
        <v>-2.4048419184912002</v>
      </c>
      <c r="M31" s="8">
        <v>-0.37747152483420598</v>
      </c>
      <c r="N31" s="8">
        <v>-1.2591197788427</v>
      </c>
      <c r="O31" s="8">
        <v>1.5964195322415999</v>
      </c>
      <c r="P31" s="7" t="s">
        <v>117</v>
      </c>
    </row>
    <row r="32" spans="1:16" x14ac:dyDescent="0.25">
      <c r="A32" s="7"/>
      <c r="B32" s="7"/>
      <c r="C32" s="7"/>
      <c r="D32" s="7"/>
      <c r="E32" s="7"/>
      <c r="F32" s="7"/>
      <c r="G32" s="7"/>
      <c r="H32" s="7"/>
      <c r="I32" s="8"/>
      <c r="J32" s="8"/>
      <c r="K32" s="8"/>
      <c r="L32" s="8"/>
      <c r="M32" s="8"/>
      <c r="N32" s="8"/>
      <c r="O32" s="8"/>
      <c r="P32" s="7"/>
    </row>
    <row r="33" spans="1:16" ht="30" customHeight="1" x14ac:dyDescent="0.3">
      <c r="A33" s="3" t="s">
        <v>127</v>
      </c>
    </row>
    <row r="34" spans="1:16" ht="78" x14ac:dyDescent="0.3">
      <c r="A34" s="5" t="s">
        <v>76</v>
      </c>
      <c r="B34" s="6" t="s">
        <v>156</v>
      </c>
      <c r="C34" s="6" t="s">
        <v>157</v>
      </c>
      <c r="D34" s="6" t="s">
        <v>158</v>
      </c>
      <c r="E34" s="6" t="s">
        <v>159</v>
      </c>
      <c r="F34" s="6" t="s">
        <v>160</v>
      </c>
      <c r="G34" s="6" t="s">
        <v>161</v>
      </c>
      <c r="H34" s="6" t="s">
        <v>162</v>
      </c>
      <c r="I34" s="6" t="s">
        <v>163</v>
      </c>
      <c r="J34" s="6" t="s">
        <v>164</v>
      </c>
      <c r="K34" s="6" t="s">
        <v>165</v>
      </c>
      <c r="L34" s="6" t="s">
        <v>166</v>
      </c>
      <c r="M34" s="6" t="s">
        <v>167</v>
      </c>
      <c r="N34" s="6" t="s">
        <v>168</v>
      </c>
      <c r="O34" s="6" t="s">
        <v>169</v>
      </c>
      <c r="P34" s="6" t="s">
        <v>104</v>
      </c>
    </row>
    <row r="35" spans="1:16" x14ac:dyDescent="0.25">
      <c r="A35" s="11" t="s">
        <v>105</v>
      </c>
      <c r="B35" s="7">
        <v>421000</v>
      </c>
      <c r="C35" s="7">
        <v>408000</v>
      </c>
      <c r="D35" s="7">
        <v>50000</v>
      </c>
      <c r="E35" s="7">
        <v>91000</v>
      </c>
      <c r="F35" s="7">
        <v>151000</v>
      </c>
      <c r="G35" s="7">
        <v>115000</v>
      </c>
      <c r="H35" s="7">
        <v>14000</v>
      </c>
      <c r="I35" s="8">
        <v>54.929346189985303</v>
      </c>
      <c r="J35" s="8">
        <v>68.374415792836402</v>
      </c>
      <c r="K35" s="8">
        <v>53.9976550819108</v>
      </c>
      <c r="L35" s="8">
        <v>74.939257202360295</v>
      </c>
      <c r="M35" s="8">
        <v>79.261011308274803</v>
      </c>
      <c r="N35" s="8">
        <v>60.331602641527198</v>
      </c>
      <c r="O35" s="8">
        <v>8.0462189787851095</v>
      </c>
      <c r="P35" s="7"/>
    </row>
    <row r="36" spans="1:16" x14ac:dyDescent="0.25">
      <c r="A36" s="11" t="s">
        <v>106</v>
      </c>
      <c r="B36" s="7">
        <v>419000</v>
      </c>
      <c r="C36" s="7">
        <v>405000</v>
      </c>
      <c r="D36" s="7">
        <v>49000</v>
      </c>
      <c r="E36" s="7">
        <v>92000</v>
      </c>
      <c r="F36" s="7">
        <v>151000</v>
      </c>
      <c r="G36" s="7">
        <v>113000</v>
      </c>
      <c r="H36" s="7">
        <v>14000</v>
      </c>
      <c r="I36" s="8">
        <v>54.521324373650998</v>
      </c>
      <c r="J36" s="8">
        <v>67.966358933078396</v>
      </c>
      <c r="K36" s="8">
        <v>52.548455026000298</v>
      </c>
      <c r="L36" s="8">
        <v>76.489085433139493</v>
      </c>
      <c r="M36" s="8">
        <v>79.128701892397999</v>
      </c>
      <c r="N36" s="8">
        <v>58.952199931072698</v>
      </c>
      <c r="O36" s="8">
        <v>7.8790135379638899</v>
      </c>
      <c r="P36" s="7"/>
    </row>
    <row r="37" spans="1:16" x14ac:dyDescent="0.25">
      <c r="A37" s="11" t="s">
        <v>108</v>
      </c>
      <c r="B37" s="7">
        <v>421000</v>
      </c>
      <c r="C37" s="7">
        <v>406000</v>
      </c>
      <c r="D37" s="7">
        <v>50000</v>
      </c>
      <c r="E37" s="7">
        <v>94000</v>
      </c>
      <c r="F37" s="7">
        <v>149000</v>
      </c>
      <c r="G37" s="7">
        <v>114000</v>
      </c>
      <c r="H37" s="7">
        <v>15000</v>
      </c>
      <c r="I37" s="8">
        <v>54.736935182066802</v>
      </c>
      <c r="J37" s="8">
        <v>68.160892745437096</v>
      </c>
      <c r="K37" s="8">
        <v>53.638773517069701</v>
      </c>
      <c r="L37" s="8">
        <v>77.984111386839402</v>
      </c>
      <c r="M37" s="8">
        <v>77.984077948010295</v>
      </c>
      <c r="N37" s="8">
        <v>59.263026661032903</v>
      </c>
      <c r="O37" s="8">
        <v>8.4042417717269196</v>
      </c>
      <c r="P37" s="7"/>
    </row>
    <row r="38" spans="1:16" x14ac:dyDescent="0.25">
      <c r="A38" s="11" t="s">
        <v>109</v>
      </c>
      <c r="B38" s="7">
        <v>417000</v>
      </c>
      <c r="C38" s="7">
        <v>404000</v>
      </c>
      <c r="D38" s="7">
        <v>53000</v>
      </c>
      <c r="E38" s="7">
        <v>86000</v>
      </c>
      <c r="F38" s="7">
        <v>148000</v>
      </c>
      <c r="G38" s="7">
        <v>117000</v>
      </c>
      <c r="H38" s="7">
        <v>13000</v>
      </c>
      <c r="I38" s="8">
        <v>54.171320660615997</v>
      </c>
      <c r="J38" s="8">
        <v>67.799739721340799</v>
      </c>
      <c r="K38" s="8">
        <v>56.639113140994702</v>
      </c>
      <c r="L38" s="8">
        <v>72.260016380563997</v>
      </c>
      <c r="M38" s="8">
        <v>77.226481054727302</v>
      </c>
      <c r="N38" s="8">
        <v>61.045887806656602</v>
      </c>
      <c r="O38" s="8">
        <v>7.3774645292058203</v>
      </c>
      <c r="P38" s="7"/>
    </row>
    <row r="39" spans="1:16" x14ac:dyDescent="0.25">
      <c r="A39" s="11" t="s">
        <v>110</v>
      </c>
      <c r="B39" s="7">
        <v>418000</v>
      </c>
      <c r="C39" s="7">
        <v>407000</v>
      </c>
      <c r="D39" s="7">
        <v>51000</v>
      </c>
      <c r="E39" s="7">
        <v>90000</v>
      </c>
      <c r="F39" s="7">
        <v>146000</v>
      </c>
      <c r="G39" s="7">
        <v>120000</v>
      </c>
      <c r="H39" s="7">
        <v>11000</v>
      </c>
      <c r="I39" s="8">
        <v>54.221108982349698</v>
      </c>
      <c r="J39" s="8">
        <v>68.200728072720096</v>
      </c>
      <c r="K39" s="8">
        <v>54.799751829190001</v>
      </c>
      <c r="L39" s="8">
        <v>75.489826202872294</v>
      </c>
      <c r="M39" s="8">
        <v>76.016731419977404</v>
      </c>
      <c r="N39" s="8">
        <v>62.4052635962355</v>
      </c>
      <c r="O39" s="8">
        <v>6.4593191791651901</v>
      </c>
      <c r="P39" s="7"/>
    </row>
    <row r="40" spans="1:16" x14ac:dyDescent="0.25">
      <c r="A40" s="11" t="s">
        <v>111</v>
      </c>
      <c r="B40" s="7">
        <v>419000</v>
      </c>
      <c r="C40" s="7">
        <v>408000</v>
      </c>
      <c r="D40" s="7">
        <v>49000</v>
      </c>
      <c r="E40" s="7">
        <v>90000</v>
      </c>
      <c r="F40" s="7">
        <v>149000</v>
      </c>
      <c r="G40" s="7">
        <v>119000</v>
      </c>
      <c r="H40" s="7">
        <v>11000</v>
      </c>
      <c r="I40" s="8">
        <v>54.213354713447302</v>
      </c>
      <c r="J40" s="8">
        <v>68.349541902587703</v>
      </c>
      <c r="K40" s="8">
        <v>52.162176580421502</v>
      </c>
      <c r="L40" s="8">
        <v>75.991391268526797</v>
      </c>
      <c r="M40" s="8">
        <v>77.794186713980096</v>
      </c>
      <c r="N40" s="8">
        <v>62.1002215357734</v>
      </c>
      <c r="O40" s="8">
        <v>6.1473050684205397</v>
      </c>
      <c r="P40" s="7"/>
    </row>
    <row r="41" spans="1:16" x14ac:dyDescent="0.25">
      <c r="A41" s="11" t="s">
        <v>112</v>
      </c>
      <c r="B41" s="7">
        <v>428000</v>
      </c>
      <c r="C41" s="7">
        <v>417000</v>
      </c>
      <c r="D41" s="7">
        <v>49000</v>
      </c>
      <c r="E41" s="7">
        <v>91000</v>
      </c>
      <c r="F41" s="7">
        <v>156000</v>
      </c>
      <c r="G41" s="7">
        <v>122000</v>
      </c>
      <c r="H41" s="7">
        <v>11000</v>
      </c>
      <c r="I41" s="8">
        <v>55.410071030426302</v>
      </c>
      <c r="J41" s="8">
        <v>69.915892595900701</v>
      </c>
      <c r="K41" s="8">
        <v>52.047841493131301</v>
      </c>
      <c r="L41" s="8">
        <v>76.351875590338693</v>
      </c>
      <c r="M41" s="8">
        <v>81.282131497992594</v>
      </c>
      <c r="N41" s="8">
        <v>63.346570059357397</v>
      </c>
      <c r="O41" s="8">
        <v>6.3143745179000899</v>
      </c>
      <c r="P41" s="7"/>
    </row>
    <row r="42" spans="1:16" x14ac:dyDescent="0.25">
      <c r="A42" s="11" t="s">
        <v>113</v>
      </c>
      <c r="B42" s="7">
        <v>425000</v>
      </c>
      <c r="C42" s="7">
        <v>414000</v>
      </c>
      <c r="D42" s="7">
        <v>45000</v>
      </c>
      <c r="E42" s="7">
        <v>95000</v>
      </c>
      <c r="F42" s="7">
        <v>156000</v>
      </c>
      <c r="G42" s="7">
        <v>119000</v>
      </c>
      <c r="H42" s="7">
        <v>10000</v>
      </c>
      <c r="I42" s="8">
        <v>54.876382143226202</v>
      </c>
      <c r="J42" s="8">
        <v>69.427269087540395</v>
      </c>
      <c r="K42" s="8">
        <v>47.393556055524897</v>
      </c>
      <c r="L42" s="8">
        <v>80.263881253435997</v>
      </c>
      <c r="M42" s="8">
        <v>81.333513927453296</v>
      </c>
      <c r="N42" s="8">
        <v>61.684975977145797</v>
      </c>
      <c r="O42" s="8">
        <v>5.8613081433077703</v>
      </c>
      <c r="P42" s="7"/>
    </row>
    <row r="43" spans="1:16" x14ac:dyDescent="0.25">
      <c r="A43" s="11" t="s">
        <v>114</v>
      </c>
      <c r="B43" s="7">
        <v>423000</v>
      </c>
      <c r="C43" s="7">
        <v>408000</v>
      </c>
      <c r="D43" s="7">
        <v>47000</v>
      </c>
      <c r="E43" s="7">
        <v>94000</v>
      </c>
      <c r="F43" s="7">
        <v>154000</v>
      </c>
      <c r="G43" s="7">
        <v>113000</v>
      </c>
      <c r="H43" s="7">
        <v>14000</v>
      </c>
      <c r="I43" s="8">
        <v>54.5067195735799</v>
      </c>
      <c r="J43" s="8">
        <v>68.422965785836894</v>
      </c>
      <c r="K43" s="8">
        <v>49.830383091149301</v>
      </c>
      <c r="L43" s="8">
        <v>79.9576911967104</v>
      </c>
      <c r="M43" s="8">
        <v>80.0955612924717</v>
      </c>
      <c r="N43" s="8">
        <v>58.860042801637299</v>
      </c>
      <c r="O43" s="8">
        <v>7.89292066680507</v>
      </c>
      <c r="P43" s="7"/>
    </row>
    <row r="44" spans="1:16" x14ac:dyDescent="0.25">
      <c r="A44" s="11" t="s">
        <v>118</v>
      </c>
      <c r="B44" s="7">
        <v>5000</v>
      </c>
      <c r="C44" s="7">
        <v>2000</v>
      </c>
      <c r="D44" s="7">
        <v>-4000</v>
      </c>
      <c r="E44" s="7">
        <v>4000</v>
      </c>
      <c r="F44" s="7">
        <v>8000</v>
      </c>
      <c r="G44" s="7">
        <v>-7000</v>
      </c>
      <c r="H44" s="7">
        <v>3000</v>
      </c>
      <c r="I44" s="8">
        <v>0.28561059123020299</v>
      </c>
      <c r="J44" s="8">
        <v>0.22223771311679699</v>
      </c>
      <c r="K44" s="8">
        <v>-4.9693687380406999</v>
      </c>
      <c r="L44" s="8">
        <v>4.4678649938381101</v>
      </c>
      <c r="M44" s="8">
        <v>4.0788298724942997</v>
      </c>
      <c r="N44" s="8">
        <v>-3.5452207945982002</v>
      </c>
      <c r="O44" s="8">
        <v>1.4336014876398799</v>
      </c>
      <c r="P44" s="7" t="s">
        <v>117</v>
      </c>
    </row>
    <row r="45" spans="1:16" x14ac:dyDescent="0.25">
      <c r="A45" s="7"/>
      <c r="B45" s="7"/>
      <c r="C45" s="7"/>
      <c r="D45" s="7"/>
      <c r="E45" s="7"/>
      <c r="F45" s="7"/>
      <c r="G45" s="7"/>
      <c r="H45" s="7"/>
      <c r="I45" s="8"/>
      <c r="J45" s="8"/>
      <c r="K45" s="8"/>
      <c r="L45" s="8"/>
      <c r="M45" s="8"/>
      <c r="N45" s="8"/>
      <c r="O45" s="8"/>
      <c r="P45" s="7"/>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5"/>
  <sheetViews>
    <sheetView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170</v>
      </c>
    </row>
    <row r="2" spans="1:13" x14ac:dyDescent="0.25">
      <c r="A2" t="s">
        <v>123</v>
      </c>
    </row>
    <row r="3" spans="1:13" ht="30" customHeight="1" x14ac:dyDescent="0.3">
      <c r="A3" s="3" t="s">
        <v>69</v>
      </c>
    </row>
    <row r="4" spans="1:13" x14ac:dyDescent="0.25">
      <c r="A4" t="s">
        <v>72</v>
      </c>
    </row>
    <row r="5" spans="1:13" x14ac:dyDescent="0.25">
      <c r="A5" t="s">
        <v>73</v>
      </c>
    </row>
    <row r="6" spans="1:13" x14ac:dyDescent="0.25">
      <c r="A6" t="s">
        <v>171</v>
      </c>
    </row>
    <row r="7" spans="1:13" ht="30" customHeight="1" x14ac:dyDescent="0.3">
      <c r="A7" s="3" t="s">
        <v>172</v>
      </c>
    </row>
    <row r="8" spans="1:13" ht="62.4" x14ac:dyDescent="0.3">
      <c r="A8" s="5" t="s">
        <v>76</v>
      </c>
      <c r="B8" s="6" t="s">
        <v>175</v>
      </c>
      <c r="C8" s="6" t="s">
        <v>176</v>
      </c>
      <c r="D8" s="6" t="s">
        <v>177</v>
      </c>
      <c r="E8" s="6" t="s">
        <v>178</v>
      </c>
      <c r="F8" s="6" t="s">
        <v>179</v>
      </c>
      <c r="G8" s="6" t="s">
        <v>180</v>
      </c>
      <c r="H8" s="6" t="s">
        <v>181</v>
      </c>
      <c r="I8" s="6" t="s">
        <v>182</v>
      </c>
      <c r="J8" s="6" t="s">
        <v>183</v>
      </c>
      <c r="K8" s="6" t="s">
        <v>184</v>
      </c>
      <c r="L8" s="6" t="s">
        <v>185</v>
      </c>
      <c r="M8" s="6" t="s">
        <v>104</v>
      </c>
    </row>
    <row r="9" spans="1:13" x14ac:dyDescent="0.25">
      <c r="A9" s="11" t="s">
        <v>105</v>
      </c>
      <c r="B9" s="7">
        <v>331000</v>
      </c>
      <c r="C9" s="7">
        <v>126000</v>
      </c>
      <c r="D9" s="7">
        <v>64000</v>
      </c>
      <c r="E9" s="7">
        <v>30000</v>
      </c>
      <c r="F9" s="7">
        <v>78000</v>
      </c>
      <c r="G9" s="7">
        <v>33000</v>
      </c>
      <c r="H9" s="8">
        <v>38.066470732156702</v>
      </c>
      <c r="I9" s="8">
        <v>19.298441686325599</v>
      </c>
      <c r="J9" s="8">
        <v>9.0913209872441207</v>
      </c>
      <c r="K9" s="8">
        <v>23.460187335945101</v>
      </c>
      <c r="L9" s="8">
        <v>10.0835792583285</v>
      </c>
      <c r="M9" s="7"/>
    </row>
    <row r="10" spans="1:13" x14ac:dyDescent="0.25">
      <c r="A10" s="11" t="s">
        <v>106</v>
      </c>
      <c r="B10" s="7">
        <v>323000</v>
      </c>
      <c r="C10" s="7">
        <v>129000</v>
      </c>
      <c r="D10" s="7">
        <v>58000</v>
      </c>
      <c r="E10" s="7">
        <v>31000</v>
      </c>
      <c r="F10" s="7">
        <v>76000</v>
      </c>
      <c r="G10" s="7">
        <v>28000</v>
      </c>
      <c r="H10" s="8">
        <v>40.057111177871597</v>
      </c>
      <c r="I10" s="8">
        <v>17.9426348570207</v>
      </c>
      <c r="J10" s="8">
        <v>9.6754511752080496</v>
      </c>
      <c r="K10" s="8">
        <v>23.657778920276598</v>
      </c>
      <c r="L10" s="8">
        <v>8.6670238696229909</v>
      </c>
      <c r="M10" s="7"/>
    </row>
    <row r="11" spans="1:13" x14ac:dyDescent="0.25">
      <c r="A11" s="11" t="s">
        <v>108</v>
      </c>
      <c r="B11" s="7">
        <v>322000</v>
      </c>
      <c r="C11" s="7">
        <v>131000</v>
      </c>
      <c r="D11" s="7">
        <v>51000</v>
      </c>
      <c r="E11" s="7">
        <v>31000</v>
      </c>
      <c r="F11" s="7">
        <v>74000</v>
      </c>
      <c r="G11" s="7">
        <v>34000</v>
      </c>
      <c r="H11" s="8">
        <v>40.5774552094882</v>
      </c>
      <c r="I11" s="8">
        <v>15.8978754592406</v>
      </c>
      <c r="J11" s="8">
        <v>9.7599681986589992</v>
      </c>
      <c r="K11" s="8">
        <v>23.1177736576822</v>
      </c>
      <c r="L11" s="8">
        <v>10.646927474929999</v>
      </c>
      <c r="M11" s="7"/>
    </row>
    <row r="12" spans="1:13" x14ac:dyDescent="0.25">
      <c r="A12" s="11" t="s">
        <v>109</v>
      </c>
      <c r="B12" s="7">
        <v>328000</v>
      </c>
      <c r="C12" s="7">
        <v>131000</v>
      </c>
      <c r="D12" s="7">
        <v>59000</v>
      </c>
      <c r="E12" s="7">
        <v>28000</v>
      </c>
      <c r="F12" s="7">
        <v>76000</v>
      </c>
      <c r="G12" s="7">
        <v>34000</v>
      </c>
      <c r="H12" s="8">
        <v>39.891468801093197</v>
      </c>
      <c r="I12" s="8">
        <v>18.058029722540802</v>
      </c>
      <c r="J12" s="8">
        <v>8.6751750896800797</v>
      </c>
      <c r="K12" s="8">
        <v>23.0755386905488</v>
      </c>
      <c r="L12" s="8">
        <v>10.299787696137001</v>
      </c>
      <c r="M12" s="7"/>
    </row>
    <row r="13" spans="1:13" x14ac:dyDescent="0.25">
      <c r="A13" s="11" t="s">
        <v>110</v>
      </c>
      <c r="B13" s="7">
        <v>325000</v>
      </c>
      <c r="C13" s="7">
        <v>138000</v>
      </c>
      <c r="D13" s="7">
        <v>53000</v>
      </c>
      <c r="E13" s="7">
        <v>29000</v>
      </c>
      <c r="F13" s="7">
        <v>74000</v>
      </c>
      <c r="G13" s="7">
        <v>32000</v>
      </c>
      <c r="H13" s="8">
        <v>42.392142999861697</v>
      </c>
      <c r="I13" s="8">
        <v>16.366291133209401</v>
      </c>
      <c r="J13" s="8">
        <v>8.7635061402025691</v>
      </c>
      <c r="K13" s="8">
        <v>22.769008499454401</v>
      </c>
      <c r="L13" s="8">
        <v>9.7090512272720293</v>
      </c>
      <c r="M13" s="7"/>
    </row>
    <row r="14" spans="1:13" x14ac:dyDescent="0.25">
      <c r="A14" s="11" t="s">
        <v>111</v>
      </c>
      <c r="B14" s="7">
        <v>317000</v>
      </c>
      <c r="C14" s="7">
        <v>130000</v>
      </c>
      <c r="D14" s="7">
        <v>50000</v>
      </c>
      <c r="E14" s="7">
        <v>34000</v>
      </c>
      <c r="F14" s="7">
        <v>78000</v>
      </c>
      <c r="G14" s="7">
        <v>25000</v>
      </c>
      <c r="H14" s="8">
        <v>40.966638476200103</v>
      </c>
      <c r="I14" s="8">
        <v>15.8751246481451</v>
      </c>
      <c r="J14" s="8">
        <v>10.631382300594501</v>
      </c>
      <c r="K14" s="8">
        <v>24.6238466102016</v>
      </c>
      <c r="L14" s="8">
        <v>7.9030079648586904</v>
      </c>
      <c r="M14" s="7"/>
    </row>
    <row r="15" spans="1:13" x14ac:dyDescent="0.25">
      <c r="A15" s="11" t="s">
        <v>112</v>
      </c>
      <c r="B15" s="7">
        <v>312000</v>
      </c>
      <c r="C15" s="7">
        <v>122000</v>
      </c>
      <c r="D15" s="7">
        <v>47000</v>
      </c>
      <c r="E15" s="7">
        <v>31000</v>
      </c>
      <c r="F15" s="7">
        <v>82000</v>
      </c>
      <c r="G15" s="7">
        <v>29000</v>
      </c>
      <c r="H15" s="8">
        <v>39.202585377739602</v>
      </c>
      <c r="I15" s="8">
        <v>15.216987060287</v>
      </c>
      <c r="J15" s="8">
        <v>9.9314541467355806</v>
      </c>
      <c r="K15" s="8">
        <v>26.333726611693201</v>
      </c>
      <c r="L15" s="8">
        <v>9.3152468035446407</v>
      </c>
      <c r="M15" s="7"/>
    </row>
    <row r="16" spans="1:13" x14ac:dyDescent="0.25">
      <c r="A16" s="11" t="s">
        <v>113</v>
      </c>
      <c r="B16" s="7">
        <v>321000</v>
      </c>
      <c r="C16" s="7">
        <v>129000</v>
      </c>
      <c r="D16" s="7">
        <v>48000</v>
      </c>
      <c r="E16" s="7">
        <v>29000</v>
      </c>
      <c r="F16" s="7">
        <v>80000</v>
      </c>
      <c r="G16" s="7">
        <v>35000</v>
      </c>
      <c r="H16" s="8">
        <v>40.160635063057697</v>
      </c>
      <c r="I16" s="8">
        <v>14.901114101988901</v>
      </c>
      <c r="J16" s="8">
        <v>9.0408628682518302</v>
      </c>
      <c r="K16" s="8">
        <v>25.0591944569064</v>
      </c>
      <c r="L16" s="8">
        <v>10.838193509795101</v>
      </c>
      <c r="M16" s="7"/>
    </row>
    <row r="17" spans="1:13" x14ac:dyDescent="0.25">
      <c r="A17" s="11" t="s">
        <v>114</v>
      </c>
      <c r="B17" s="7">
        <v>334000</v>
      </c>
      <c r="C17" s="7">
        <v>139000</v>
      </c>
      <c r="D17" s="7">
        <v>50000</v>
      </c>
      <c r="E17" s="7">
        <v>30000</v>
      </c>
      <c r="F17" s="7">
        <v>80000</v>
      </c>
      <c r="G17" s="7">
        <v>34000</v>
      </c>
      <c r="H17" s="8">
        <v>41.535015079410201</v>
      </c>
      <c r="I17" s="8">
        <v>15.0635371774099</v>
      </c>
      <c r="J17" s="8">
        <v>9.0614227655668298</v>
      </c>
      <c r="K17" s="8">
        <v>24.012351040284599</v>
      </c>
      <c r="L17" s="8">
        <v>10.327673937328401</v>
      </c>
      <c r="M17" s="7"/>
    </row>
    <row r="18" spans="1:13" x14ac:dyDescent="0.25">
      <c r="A18" s="11" t="s">
        <v>118</v>
      </c>
      <c r="B18" s="7">
        <v>9000</v>
      </c>
      <c r="C18" s="7">
        <v>1000</v>
      </c>
      <c r="D18" s="7">
        <v>-3000</v>
      </c>
      <c r="E18" s="7">
        <v>2000</v>
      </c>
      <c r="F18" s="7">
        <v>6000</v>
      </c>
      <c r="G18" s="7">
        <v>3000</v>
      </c>
      <c r="H18" s="8">
        <v>-0.85712792045149699</v>
      </c>
      <c r="I18" s="8">
        <v>-1.3027539557995</v>
      </c>
      <c r="J18" s="8">
        <v>0.297916625364261</v>
      </c>
      <c r="K18" s="8">
        <v>1.2433425408301999</v>
      </c>
      <c r="L18" s="8">
        <v>0.61862271005637104</v>
      </c>
      <c r="M18" s="7" t="s">
        <v>117</v>
      </c>
    </row>
    <row r="19" spans="1:13" x14ac:dyDescent="0.25">
      <c r="A19" s="7"/>
      <c r="B19" s="7"/>
      <c r="C19" s="7"/>
      <c r="D19" s="7"/>
      <c r="E19" s="7"/>
      <c r="F19" s="7"/>
      <c r="G19" s="7"/>
      <c r="H19" s="8"/>
      <c r="I19" s="8"/>
      <c r="J19" s="8"/>
      <c r="K19" s="8"/>
      <c r="L19" s="8"/>
      <c r="M19" s="7"/>
    </row>
    <row r="20" spans="1:13" ht="30" customHeight="1" x14ac:dyDescent="0.3">
      <c r="A20" s="3" t="s">
        <v>173</v>
      </c>
    </row>
    <row r="21" spans="1:13" ht="62.4" x14ac:dyDescent="0.3">
      <c r="A21" s="5" t="s">
        <v>76</v>
      </c>
      <c r="B21" s="6" t="s">
        <v>186</v>
      </c>
      <c r="C21" s="6" t="s">
        <v>187</v>
      </c>
      <c r="D21" s="6" t="s">
        <v>188</v>
      </c>
      <c r="E21" s="6" t="s">
        <v>189</v>
      </c>
      <c r="F21" s="6" t="s">
        <v>190</v>
      </c>
      <c r="G21" s="6" t="s">
        <v>191</v>
      </c>
      <c r="H21" s="6" t="s">
        <v>192</v>
      </c>
      <c r="I21" s="6" t="s">
        <v>193</v>
      </c>
      <c r="J21" s="6" t="s">
        <v>194</v>
      </c>
      <c r="K21" s="6" t="s">
        <v>195</v>
      </c>
      <c r="L21" s="6" t="s">
        <v>196</v>
      </c>
      <c r="M21" s="6" t="s">
        <v>104</v>
      </c>
    </row>
    <row r="22" spans="1:13" x14ac:dyDescent="0.25">
      <c r="A22" s="11" t="s">
        <v>105</v>
      </c>
      <c r="B22" s="7">
        <v>142000</v>
      </c>
      <c r="C22" s="7">
        <v>62000</v>
      </c>
      <c r="D22" s="7">
        <v>12000</v>
      </c>
      <c r="E22" s="7">
        <v>11000</v>
      </c>
      <c r="F22" s="7">
        <v>41000</v>
      </c>
      <c r="G22" s="7">
        <v>17000</v>
      </c>
      <c r="H22" s="8">
        <v>43.227137773472897</v>
      </c>
      <c r="I22" s="8">
        <v>8.5749580622293404</v>
      </c>
      <c r="J22" s="8">
        <v>7.8070932738132797</v>
      </c>
      <c r="K22" s="8">
        <v>28.777382381223099</v>
      </c>
      <c r="L22" s="8">
        <v>11.6134285092614</v>
      </c>
      <c r="M22" s="7"/>
    </row>
    <row r="23" spans="1:13" x14ac:dyDescent="0.25">
      <c r="A23" s="11" t="s">
        <v>106</v>
      </c>
      <c r="B23" s="7">
        <v>132000</v>
      </c>
      <c r="C23" s="7">
        <v>60000</v>
      </c>
      <c r="D23" s="7">
        <v>9000</v>
      </c>
      <c r="E23" s="7">
        <v>12000</v>
      </c>
      <c r="F23" s="7">
        <v>37000</v>
      </c>
      <c r="G23" s="7">
        <v>13000</v>
      </c>
      <c r="H23" s="8">
        <v>45.876054116362297</v>
      </c>
      <c r="I23" s="8">
        <v>6.98977734635685</v>
      </c>
      <c r="J23" s="8">
        <v>8.8560941576169405</v>
      </c>
      <c r="K23" s="8">
        <v>28.3489049323545</v>
      </c>
      <c r="L23" s="8">
        <v>9.9291694473093504</v>
      </c>
      <c r="M23" s="7"/>
    </row>
    <row r="24" spans="1:13" x14ac:dyDescent="0.25">
      <c r="A24" s="11" t="s">
        <v>108</v>
      </c>
      <c r="B24" s="7">
        <v>132000</v>
      </c>
      <c r="C24" s="7">
        <v>59000</v>
      </c>
      <c r="D24" s="7">
        <v>9000</v>
      </c>
      <c r="E24" s="7">
        <v>12000</v>
      </c>
      <c r="F24" s="7">
        <v>38000</v>
      </c>
      <c r="G24" s="7">
        <v>13000</v>
      </c>
      <c r="H24" s="8">
        <v>44.611088830201801</v>
      </c>
      <c r="I24" s="8">
        <v>7.0964275714901897</v>
      </c>
      <c r="J24" s="8">
        <v>9.3514237501040505</v>
      </c>
      <c r="K24" s="8">
        <v>28.798117305203899</v>
      </c>
      <c r="L24" s="8">
        <v>10.1429425430001</v>
      </c>
      <c r="M24" s="7"/>
    </row>
    <row r="25" spans="1:13" x14ac:dyDescent="0.25">
      <c r="A25" s="11" t="s">
        <v>109</v>
      </c>
      <c r="B25" s="7">
        <v>136000</v>
      </c>
      <c r="C25" s="7">
        <v>59000</v>
      </c>
      <c r="D25" s="7">
        <v>11000</v>
      </c>
      <c r="E25" s="7">
        <v>11000</v>
      </c>
      <c r="F25" s="7">
        <v>37000</v>
      </c>
      <c r="G25" s="7">
        <v>17000</v>
      </c>
      <c r="H25" s="8">
        <v>43.675410632643</v>
      </c>
      <c r="I25" s="8">
        <v>8.2074992453635893</v>
      </c>
      <c r="J25" s="8">
        <v>8.3841946004844399</v>
      </c>
      <c r="K25" s="8">
        <v>26.887879434869401</v>
      </c>
      <c r="L25" s="8">
        <v>12.8450160866396</v>
      </c>
      <c r="M25" s="7"/>
    </row>
    <row r="26" spans="1:13" x14ac:dyDescent="0.25">
      <c r="A26" s="11" t="s">
        <v>110</v>
      </c>
      <c r="B26" s="7">
        <v>136000</v>
      </c>
      <c r="C26" s="7">
        <v>66000</v>
      </c>
      <c r="D26" s="7">
        <v>10000</v>
      </c>
      <c r="E26" s="7">
        <v>11000</v>
      </c>
      <c r="F26" s="7">
        <v>36000</v>
      </c>
      <c r="G26" s="7">
        <v>13000</v>
      </c>
      <c r="H26" s="8">
        <v>48.586317201527201</v>
      </c>
      <c r="I26" s="8">
        <v>7.23056738947772</v>
      </c>
      <c r="J26" s="8">
        <v>8.1224110736028994</v>
      </c>
      <c r="K26" s="8">
        <v>26.407417780857099</v>
      </c>
      <c r="L26" s="8">
        <v>9.6532865545351392</v>
      </c>
      <c r="M26" s="7"/>
    </row>
    <row r="27" spans="1:13" x14ac:dyDescent="0.25">
      <c r="A27" s="11" t="s">
        <v>111</v>
      </c>
      <c r="B27" s="7">
        <v>128000</v>
      </c>
      <c r="C27" s="7">
        <v>62000</v>
      </c>
      <c r="D27" s="9">
        <v>7000</v>
      </c>
      <c r="E27" s="7">
        <v>15000</v>
      </c>
      <c r="F27" s="7">
        <v>35000</v>
      </c>
      <c r="G27" s="7">
        <v>8000</v>
      </c>
      <c r="H27" s="8">
        <v>48.771727078225297</v>
      </c>
      <c r="I27" s="10">
        <v>5.8430809114050604</v>
      </c>
      <c r="J27" s="8">
        <v>11.842331297924501</v>
      </c>
      <c r="K27" s="8">
        <v>27.350741024159401</v>
      </c>
      <c r="L27" s="8">
        <v>6.1921196882857297</v>
      </c>
      <c r="M27" s="7" t="s">
        <v>197</v>
      </c>
    </row>
    <row r="28" spans="1:13" x14ac:dyDescent="0.25">
      <c r="A28" s="11" t="s">
        <v>112</v>
      </c>
      <c r="B28" s="7">
        <v>132000</v>
      </c>
      <c r="C28" s="7">
        <v>61000</v>
      </c>
      <c r="D28" s="9">
        <v>8000</v>
      </c>
      <c r="E28" s="7">
        <v>14000</v>
      </c>
      <c r="F28" s="7">
        <v>39000</v>
      </c>
      <c r="G28" s="7">
        <v>10000</v>
      </c>
      <c r="H28" s="8">
        <v>45.9863277561657</v>
      </c>
      <c r="I28" s="10">
        <v>6.0286286210673401</v>
      </c>
      <c r="J28" s="8">
        <v>10.7776560788609</v>
      </c>
      <c r="K28" s="8">
        <v>29.5977640971409</v>
      </c>
      <c r="L28" s="8">
        <v>7.60962344676512</v>
      </c>
      <c r="M28" s="7" t="s">
        <v>197</v>
      </c>
    </row>
    <row r="29" spans="1:13" x14ac:dyDescent="0.25">
      <c r="A29" s="11" t="s">
        <v>113</v>
      </c>
      <c r="B29" s="7">
        <v>138000</v>
      </c>
      <c r="C29" s="7">
        <v>66000</v>
      </c>
      <c r="D29" s="9">
        <v>7000</v>
      </c>
      <c r="E29" s="7">
        <v>13000</v>
      </c>
      <c r="F29" s="7">
        <v>35000</v>
      </c>
      <c r="G29" s="7">
        <v>17000</v>
      </c>
      <c r="H29" s="8">
        <v>47.4027427729593</v>
      </c>
      <c r="I29" s="10">
        <v>5.2927285463592204</v>
      </c>
      <c r="J29" s="8">
        <v>9.5058242401045696</v>
      </c>
      <c r="K29" s="8">
        <v>25.5111104691889</v>
      </c>
      <c r="L29" s="8">
        <v>12.287593971387899</v>
      </c>
      <c r="M29" s="7" t="s">
        <v>197</v>
      </c>
    </row>
    <row r="30" spans="1:13" x14ac:dyDescent="0.25">
      <c r="A30" s="11" t="s">
        <v>114</v>
      </c>
      <c r="B30" s="7">
        <v>145000</v>
      </c>
      <c r="C30" s="7">
        <v>71000</v>
      </c>
      <c r="D30" s="9">
        <v>5000</v>
      </c>
      <c r="E30" s="7">
        <v>13000</v>
      </c>
      <c r="F30" s="7">
        <v>37000</v>
      </c>
      <c r="G30" s="7">
        <v>20000</v>
      </c>
      <c r="H30" s="8">
        <v>49.002696159348503</v>
      </c>
      <c r="I30" s="10">
        <v>3.1177781446021799</v>
      </c>
      <c r="J30" s="8">
        <v>9.0899086607241095</v>
      </c>
      <c r="K30" s="8">
        <v>25.375536480686701</v>
      </c>
      <c r="L30" s="8">
        <v>13.414080554638501</v>
      </c>
      <c r="M30" s="7" t="s">
        <v>197</v>
      </c>
    </row>
    <row r="31" spans="1:13" x14ac:dyDescent="0.25">
      <c r="A31" s="11" t="s">
        <v>118</v>
      </c>
      <c r="B31" s="7">
        <v>10000</v>
      </c>
      <c r="C31" s="7">
        <v>5000</v>
      </c>
      <c r="D31" s="9">
        <v>-5000</v>
      </c>
      <c r="E31" s="7">
        <v>2000</v>
      </c>
      <c r="F31" s="7">
        <v>1000</v>
      </c>
      <c r="G31" s="7">
        <v>6000</v>
      </c>
      <c r="H31" s="8">
        <v>0.41637895782130102</v>
      </c>
      <c r="I31" s="10">
        <v>-4.1127892448755397</v>
      </c>
      <c r="J31" s="8">
        <v>0.96749758712121003</v>
      </c>
      <c r="K31" s="8">
        <v>-1.0318813001703999</v>
      </c>
      <c r="L31" s="8">
        <v>3.7607940001033602</v>
      </c>
      <c r="M31" s="7" t="s">
        <v>197</v>
      </c>
    </row>
    <row r="32" spans="1:13" x14ac:dyDescent="0.25">
      <c r="A32" s="7"/>
      <c r="B32" s="7"/>
      <c r="C32" s="7"/>
      <c r="D32" s="7"/>
      <c r="E32" s="7"/>
      <c r="F32" s="7"/>
      <c r="G32" s="7"/>
      <c r="H32" s="8"/>
      <c r="I32" s="8"/>
      <c r="J32" s="8"/>
      <c r="K32" s="8"/>
      <c r="L32" s="8"/>
      <c r="M32" s="7"/>
    </row>
    <row r="33" spans="1:13" ht="30" customHeight="1" x14ac:dyDescent="0.3">
      <c r="A33" s="3" t="s">
        <v>174</v>
      </c>
    </row>
    <row r="34" spans="1:13" ht="62.4" x14ac:dyDescent="0.3">
      <c r="A34" s="5" t="s">
        <v>76</v>
      </c>
      <c r="B34" s="6" t="s">
        <v>198</v>
      </c>
      <c r="C34" s="6" t="s">
        <v>199</v>
      </c>
      <c r="D34" s="6" t="s">
        <v>200</v>
      </c>
      <c r="E34" s="6" t="s">
        <v>201</v>
      </c>
      <c r="F34" s="6" t="s">
        <v>202</v>
      </c>
      <c r="G34" s="6" t="s">
        <v>203</v>
      </c>
      <c r="H34" s="6" t="s">
        <v>204</v>
      </c>
      <c r="I34" s="6" t="s">
        <v>205</v>
      </c>
      <c r="J34" s="6" t="s">
        <v>206</v>
      </c>
      <c r="K34" s="6" t="s">
        <v>207</v>
      </c>
      <c r="L34" s="6" t="s">
        <v>208</v>
      </c>
      <c r="M34" s="6" t="s">
        <v>104</v>
      </c>
    </row>
    <row r="35" spans="1:13" x14ac:dyDescent="0.25">
      <c r="A35" s="11" t="s">
        <v>105</v>
      </c>
      <c r="B35" s="7">
        <v>189000</v>
      </c>
      <c r="C35" s="7">
        <v>64000</v>
      </c>
      <c r="D35" s="7">
        <v>52000</v>
      </c>
      <c r="E35" s="7">
        <v>19000</v>
      </c>
      <c r="F35" s="7">
        <v>37000</v>
      </c>
      <c r="G35" s="7">
        <v>17000</v>
      </c>
      <c r="H35" s="8">
        <v>34.167771355851301</v>
      </c>
      <c r="I35" s="8">
        <v>27.399650034466301</v>
      </c>
      <c r="J35" s="8">
        <v>10.0615090938014</v>
      </c>
      <c r="K35" s="8">
        <v>19.443236650935901</v>
      </c>
      <c r="L35" s="8">
        <v>8.9278328649451204</v>
      </c>
      <c r="M35" s="7"/>
    </row>
    <row r="36" spans="1:13" x14ac:dyDescent="0.25">
      <c r="A36" s="11" t="s">
        <v>106</v>
      </c>
      <c r="B36" s="7">
        <v>191000</v>
      </c>
      <c r="C36" s="7">
        <v>69000</v>
      </c>
      <c r="D36" s="7">
        <v>49000</v>
      </c>
      <c r="E36" s="7">
        <v>20000</v>
      </c>
      <c r="F36" s="7">
        <v>39000</v>
      </c>
      <c r="G36" s="7">
        <v>15000</v>
      </c>
      <c r="H36" s="8">
        <v>36.0401015627045</v>
      </c>
      <c r="I36" s="8">
        <v>25.503756249509198</v>
      </c>
      <c r="J36" s="8">
        <v>10.241080543412799</v>
      </c>
      <c r="K36" s="8">
        <v>20.4193387953826</v>
      </c>
      <c r="L36" s="8">
        <v>7.7957228489909198</v>
      </c>
      <c r="M36" s="7"/>
    </row>
    <row r="37" spans="1:13" x14ac:dyDescent="0.25">
      <c r="A37" s="11" t="s">
        <v>108</v>
      </c>
      <c r="B37" s="7">
        <v>190000</v>
      </c>
      <c r="C37" s="7">
        <v>72000</v>
      </c>
      <c r="D37" s="7">
        <v>42000</v>
      </c>
      <c r="E37" s="7">
        <v>19000</v>
      </c>
      <c r="F37" s="7">
        <v>36000</v>
      </c>
      <c r="G37" s="7">
        <v>21000</v>
      </c>
      <c r="H37" s="8">
        <v>37.769689435759098</v>
      </c>
      <c r="I37" s="8">
        <v>22.024461674602801</v>
      </c>
      <c r="J37" s="8">
        <v>10.0443512704901</v>
      </c>
      <c r="K37" s="8">
        <v>19.163752054275001</v>
      </c>
      <c r="L37" s="8">
        <v>10.997745564873</v>
      </c>
      <c r="M37" s="7"/>
    </row>
    <row r="38" spans="1:13" x14ac:dyDescent="0.25">
      <c r="A38" s="11" t="s">
        <v>109</v>
      </c>
      <c r="B38" s="7">
        <v>192000</v>
      </c>
      <c r="C38" s="7">
        <v>71000</v>
      </c>
      <c r="D38" s="7">
        <v>48000</v>
      </c>
      <c r="E38" s="7">
        <v>17000</v>
      </c>
      <c r="F38" s="7">
        <v>39000</v>
      </c>
      <c r="G38" s="7">
        <v>16000</v>
      </c>
      <c r="H38" s="8">
        <v>37.214655868336799</v>
      </c>
      <c r="I38" s="8">
        <v>25.026431603343699</v>
      </c>
      <c r="J38" s="8">
        <v>8.8810187234707403</v>
      </c>
      <c r="K38" s="8">
        <v>20.378635973021499</v>
      </c>
      <c r="L38" s="8">
        <v>8.4992578318273004</v>
      </c>
      <c r="M38" s="7"/>
    </row>
    <row r="39" spans="1:13" x14ac:dyDescent="0.25">
      <c r="A39" s="11" t="s">
        <v>110</v>
      </c>
      <c r="B39" s="7">
        <v>190000</v>
      </c>
      <c r="C39" s="7">
        <v>72000</v>
      </c>
      <c r="D39" s="7">
        <v>43000</v>
      </c>
      <c r="E39" s="7">
        <v>17000</v>
      </c>
      <c r="F39" s="7">
        <v>38000</v>
      </c>
      <c r="G39" s="7">
        <v>18000</v>
      </c>
      <c r="H39" s="8">
        <v>37.9606730612051</v>
      </c>
      <c r="I39" s="8">
        <v>22.902220511387299</v>
      </c>
      <c r="J39" s="8">
        <v>9.2221618742782407</v>
      </c>
      <c r="K39" s="8">
        <v>20.1659978591127</v>
      </c>
      <c r="L39" s="8">
        <v>9.7489466940165901</v>
      </c>
      <c r="M39" s="7"/>
    </row>
    <row r="40" spans="1:13" x14ac:dyDescent="0.25">
      <c r="A40" s="11" t="s">
        <v>111</v>
      </c>
      <c r="B40" s="7">
        <v>189000</v>
      </c>
      <c r="C40" s="7">
        <v>67000</v>
      </c>
      <c r="D40" s="7">
        <v>43000</v>
      </c>
      <c r="E40" s="7">
        <v>19000</v>
      </c>
      <c r="F40" s="7">
        <v>43000</v>
      </c>
      <c r="G40" s="7">
        <v>17000</v>
      </c>
      <c r="H40" s="8">
        <v>35.673053498988502</v>
      </c>
      <c r="I40" s="8">
        <v>22.679080211411598</v>
      </c>
      <c r="J40" s="8">
        <v>9.8100897122218296</v>
      </c>
      <c r="K40" s="8">
        <v>22.774406066961099</v>
      </c>
      <c r="L40" s="8">
        <v>9.0633705104170001</v>
      </c>
      <c r="M40" s="7"/>
    </row>
    <row r="41" spans="1:13" x14ac:dyDescent="0.25">
      <c r="A41" s="11" t="s">
        <v>112</v>
      </c>
      <c r="B41" s="7">
        <v>180000</v>
      </c>
      <c r="C41" s="7">
        <v>61000</v>
      </c>
      <c r="D41" s="7">
        <v>39000</v>
      </c>
      <c r="E41" s="7">
        <v>17000</v>
      </c>
      <c r="F41" s="7">
        <v>43000</v>
      </c>
      <c r="G41" s="7">
        <v>19000</v>
      </c>
      <c r="H41" s="8">
        <v>34.200074642246399</v>
      </c>
      <c r="I41" s="8">
        <v>21.992725166134701</v>
      </c>
      <c r="J41" s="8">
        <v>9.3074425004038499</v>
      </c>
      <c r="K41" s="8">
        <v>23.926739192192599</v>
      </c>
      <c r="L41" s="8">
        <v>10.5730184990224</v>
      </c>
      <c r="M41" s="7"/>
    </row>
    <row r="42" spans="1:13" x14ac:dyDescent="0.25">
      <c r="A42" s="11" t="s">
        <v>113</v>
      </c>
      <c r="B42" s="7">
        <v>183000</v>
      </c>
      <c r="C42" s="7">
        <v>63000</v>
      </c>
      <c r="D42" s="7">
        <v>41000</v>
      </c>
      <c r="E42" s="7">
        <v>16000</v>
      </c>
      <c r="F42" s="7">
        <v>45000</v>
      </c>
      <c r="G42" s="7">
        <v>18000</v>
      </c>
      <c r="H42" s="8">
        <v>34.665731522221598</v>
      </c>
      <c r="I42" s="8">
        <v>22.191416031517299</v>
      </c>
      <c r="J42" s="8">
        <v>8.6880763603885995</v>
      </c>
      <c r="K42" s="8">
        <v>24.716306033325498</v>
      </c>
      <c r="L42" s="8">
        <v>9.7384700525470809</v>
      </c>
      <c r="M42" s="7"/>
    </row>
    <row r="43" spans="1:13" x14ac:dyDescent="0.25">
      <c r="A43" s="11" t="s">
        <v>114</v>
      </c>
      <c r="B43" s="7">
        <v>189000</v>
      </c>
      <c r="C43" s="7">
        <v>67000</v>
      </c>
      <c r="D43" s="7">
        <v>46000</v>
      </c>
      <c r="E43" s="7">
        <v>17000</v>
      </c>
      <c r="F43" s="7">
        <v>43000</v>
      </c>
      <c r="G43" s="7">
        <v>15000</v>
      </c>
      <c r="H43" s="8">
        <v>35.775329298116198</v>
      </c>
      <c r="I43" s="8">
        <v>24.277082548658701</v>
      </c>
      <c r="J43" s="8">
        <v>9.03945211583655</v>
      </c>
      <c r="K43" s="8">
        <v>22.960951052215599</v>
      </c>
      <c r="L43" s="8">
        <v>7.9471849851729601</v>
      </c>
      <c r="M43" s="7"/>
    </row>
    <row r="44" spans="1:13" x14ac:dyDescent="0.25">
      <c r="A44" s="11" t="s">
        <v>118</v>
      </c>
      <c r="B44" s="7">
        <v>-1000</v>
      </c>
      <c r="C44" s="7">
        <v>-5000</v>
      </c>
      <c r="D44" s="7">
        <v>2000</v>
      </c>
      <c r="E44" s="7">
        <v>0</v>
      </c>
      <c r="F44" s="7">
        <v>5000</v>
      </c>
      <c r="G44" s="7">
        <v>-4000</v>
      </c>
      <c r="H44" s="8">
        <v>-2.1853437630889001</v>
      </c>
      <c r="I44" s="8">
        <v>1.3748620372714</v>
      </c>
      <c r="J44" s="8">
        <v>-0.18270975844169099</v>
      </c>
      <c r="K44" s="8">
        <v>2.7949531931028999</v>
      </c>
      <c r="L44" s="8">
        <v>-1.80176170884363</v>
      </c>
      <c r="M44" s="7" t="s">
        <v>117</v>
      </c>
    </row>
    <row r="45" spans="1:13" x14ac:dyDescent="0.25">
      <c r="A45" s="7"/>
      <c r="B45" s="7"/>
      <c r="C45" s="7"/>
      <c r="D45" s="7"/>
      <c r="E45" s="7"/>
      <c r="F45" s="7"/>
      <c r="G45" s="7"/>
      <c r="H45" s="8"/>
      <c r="I45" s="8"/>
      <c r="J45" s="8"/>
      <c r="K45" s="8"/>
      <c r="L45" s="8"/>
      <c r="M45" s="7"/>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6"/>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209</v>
      </c>
    </row>
    <row r="2" spans="1:11" x14ac:dyDescent="0.25">
      <c r="A2" t="s">
        <v>123</v>
      </c>
    </row>
    <row r="3" spans="1:11" ht="30" customHeight="1" x14ac:dyDescent="0.3">
      <c r="A3" s="3" t="s">
        <v>69</v>
      </c>
    </row>
    <row r="4" spans="1:11" x14ac:dyDescent="0.25">
      <c r="A4" t="s">
        <v>72</v>
      </c>
    </row>
    <row r="5" spans="1:11" x14ac:dyDescent="0.25">
      <c r="A5" t="s">
        <v>73</v>
      </c>
    </row>
    <row r="6" spans="1:11" x14ac:dyDescent="0.25">
      <c r="A6" t="s">
        <v>210</v>
      </c>
    </row>
    <row r="7" spans="1:11" x14ac:dyDescent="0.25">
      <c r="A7" t="s">
        <v>211</v>
      </c>
    </row>
    <row r="8" spans="1:11" ht="30" customHeight="1" x14ac:dyDescent="0.3">
      <c r="A8" s="3" t="s">
        <v>212</v>
      </c>
    </row>
    <row r="9" spans="1:11" ht="62.4" x14ac:dyDescent="0.3">
      <c r="A9" s="5" t="s">
        <v>76</v>
      </c>
      <c r="B9" s="6" t="s">
        <v>175</v>
      </c>
      <c r="C9" s="6" t="s">
        <v>215</v>
      </c>
      <c r="D9" s="6" t="s">
        <v>216</v>
      </c>
      <c r="E9" s="6" t="s">
        <v>217</v>
      </c>
      <c r="F9" s="6" t="s">
        <v>218</v>
      </c>
      <c r="G9" s="6" t="s">
        <v>219</v>
      </c>
      <c r="H9" s="6" t="s">
        <v>220</v>
      </c>
      <c r="I9" s="6" t="s">
        <v>221</v>
      </c>
      <c r="J9" s="6" t="s">
        <v>222</v>
      </c>
      <c r="K9" s="6" t="s">
        <v>104</v>
      </c>
    </row>
    <row r="10" spans="1:11" x14ac:dyDescent="0.25">
      <c r="A10" s="11" t="s">
        <v>105</v>
      </c>
      <c r="B10" s="7">
        <v>331000</v>
      </c>
      <c r="C10" s="7">
        <v>281000</v>
      </c>
      <c r="D10" s="7">
        <v>50000</v>
      </c>
      <c r="E10" s="7">
        <v>20000</v>
      </c>
      <c r="F10" s="7">
        <v>11000</v>
      </c>
      <c r="G10" s="7">
        <v>20000</v>
      </c>
      <c r="H10" s="8">
        <v>38.865002587682604</v>
      </c>
      <c r="I10" s="8">
        <v>20.980134559496801</v>
      </c>
      <c r="J10" s="8">
        <v>40.1548628528206</v>
      </c>
      <c r="K10" s="7"/>
    </row>
    <row r="11" spans="1:11" x14ac:dyDescent="0.25">
      <c r="A11" s="11" t="s">
        <v>106</v>
      </c>
      <c r="B11" s="7">
        <v>323000</v>
      </c>
      <c r="C11" s="7">
        <v>276000</v>
      </c>
      <c r="D11" s="7">
        <v>46000</v>
      </c>
      <c r="E11" s="7">
        <v>20000</v>
      </c>
      <c r="F11" s="7">
        <v>10000</v>
      </c>
      <c r="G11" s="7">
        <v>16000</v>
      </c>
      <c r="H11" s="8">
        <v>44.082757432883398</v>
      </c>
      <c r="I11" s="8">
        <v>21.010140153717</v>
      </c>
      <c r="J11" s="8">
        <v>34.907102413399599</v>
      </c>
      <c r="K11" s="7"/>
    </row>
    <row r="12" spans="1:11" x14ac:dyDescent="0.25">
      <c r="A12" s="11" t="s">
        <v>108</v>
      </c>
      <c r="B12" s="7">
        <v>322000</v>
      </c>
      <c r="C12" s="7">
        <v>274000</v>
      </c>
      <c r="D12" s="7">
        <v>48000</v>
      </c>
      <c r="E12" s="7">
        <v>22000</v>
      </c>
      <c r="F12" s="7">
        <v>10000</v>
      </c>
      <c r="G12" s="7">
        <v>17000</v>
      </c>
      <c r="H12" s="8">
        <v>44.795089590179202</v>
      </c>
      <c r="I12" s="8">
        <v>19.680906028478699</v>
      </c>
      <c r="J12" s="8">
        <v>35.524004381342102</v>
      </c>
      <c r="K12" s="7"/>
    </row>
    <row r="13" spans="1:11" x14ac:dyDescent="0.25">
      <c r="A13" s="11" t="s">
        <v>109</v>
      </c>
      <c r="B13" s="7">
        <v>328000</v>
      </c>
      <c r="C13" s="7">
        <v>274000</v>
      </c>
      <c r="D13" s="7">
        <v>53000</v>
      </c>
      <c r="E13" s="7">
        <v>25000</v>
      </c>
      <c r="F13" s="7">
        <v>11000</v>
      </c>
      <c r="G13" s="7">
        <v>18000</v>
      </c>
      <c r="H13" s="8">
        <v>45.9643017512348</v>
      </c>
      <c r="I13" s="8">
        <v>19.832360425086101</v>
      </c>
      <c r="J13" s="8">
        <v>34.203337823679099</v>
      </c>
      <c r="K13" s="7"/>
    </row>
    <row r="14" spans="1:11" x14ac:dyDescent="0.25">
      <c r="A14" s="11" t="s">
        <v>110</v>
      </c>
      <c r="B14" s="7">
        <v>325000</v>
      </c>
      <c r="C14" s="7">
        <v>273000</v>
      </c>
      <c r="D14" s="7">
        <v>53000</v>
      </c>
      <c r="E14" s="7">
        <v>29000</v>
      </c>
      <c r="F14" s="7">
        <v>13000</v>
      </c>
      <c r="G14" s="7">
        <v>11000</v>
      </c>
      <c r="H14" s="8">
        <v>54.717445648057002</v>
      </c>
      <c r="I14" s="8">
        <v>23.8637224452693</v>
      </c>
      <c r="J14" s="8">
        <v>21.418831906673699</v>
      </c>
      <c r="K14" s="7"/>
    </row>
    <row r="15" spans="1:11" x14ac:dyDescent="0.25">
      <c r="A15" s="11" t="s">
        <v>111</v>
      </c>
      <c r="B15" s="7">
        <v>317000</v>
      </c>
      <c r="C15" s="7">
        <v>267000</v>
      </c>
      <c r="D15" s="7">
        <v>50000</v>
      </c>
      <c r="E15" s="7">
        <v>26000</v>
      </c>
      <c r="F15" s="9">
        <v>10000</v>
      </c>
      <c r="G15" s="7">
        <v>14000</v>
      </c>
      <c r="H15" s="8">
        <v>52.2607908240266</v>
      </c>
      <c r="I15" s="10">
        <v>20.3420867290472</v>
      </c>
      <c r="J15" s="8">
        <v>27.3971224469262</v>
      </c>
      <c r="K15" s="7" t="s">
        <v>223</v>
      </c>
    </row>
    <row r="16" spans="1:11" x14ac:dyDescent="0.25">
      <c r="A16" s="11" t="s">
        <v>112</v>
      </c>
      <c r="B16" s="7">
        <v>312000</v>
      </c>
      <c r="C16" s="7">
        <v>262000</v>
      </c>
      <c r="D16" s="7">
        <v>49000</v>
      </c>
      <c r="E16" s="7">
        <v>25000</v>
      </c>
      <c r="F16" s="9">
        <v>9000</v>
      </c>
      <c r="G16" s="7">
        <v>15000</v>
      </c>
      <c r="H16" s="8">
        <v>50.506111728457398</v>
      </c>
      <c r="I16" s="10">
        <v>18.284675219719201</v>
      </c>
      <c r="J16" s="8">
        <v>31.209213051823401</v>
      </c>
      <c r="K16" s="7" t="s">
        <v>223</v>
      </c>
    </row>
    <row r="17" spans="1:11" x14ac:dyDescent="0.25">
      <c r="A17" s="11" t="s">
        <v>113</v>
      </c>
      <c r="B17" s="7">
        <v>321000</v>
      </c>
      <c r="C17" s="7">
        <v>268000</v>
      </c>
      <c r="D17" s="7">
        <v>53000</v>
      </c>
      <c r="E17" s="7">
        <v>24000</v>
      </c>
      <c r="F17" s="9">
        <v>9000</v>
      </c>
      <c r="G17" s="7">
        <v>20000</v>
      </c>
      <c r="H17" s="8">
        <v>45.890579230841901</v>
      </c>
      <c r="I17" s="10">
        <v>16.932816781630901</v>
      </c>
      <c r="J17" s="8">
        <v>37.176603987527201</v>
      </c>
      <c r="K17" s="7" t="s">
        <v>223</v>
      </c>
    </row>
    <row r="18" spans="1:11" x14ac:dyDescent="0.25">
      <c r="A18" s="11" t="s">
        <v>114</v>
      </c>
      <c r="B18" s="7">
        <v>334000</v>
      </c>
      <c r="C18" s="7">
        <v>287000</v>
      </c>
      <c r="D18" s="7">
        <v>47000</v>
      </c>
      <c r="E18" s="7">
        <v>25000</v>
      </c>
      <c r="F18" s="9">
        <v>6000</v>
      </c>
      <c r="G18" s="7">
        <v>16000</v>
      </c>
      <c r="H18" s="8">
        <v>53.64151952916</v>
      </c>
      <c r="I18" s="10">
        <v>11.912252541466</v>
      </c>
      <c r="J18" s="8">
        <v>34.446227929373997</v>
      </c>
      <c r="K18" s="7" t="s">
        <v>223</v>
      </c>
    </row>
    <row r="19" spans="1:11" x14ac:dyDescent="0.25">
      <c r="A19" s="11" t="s">
        <v>118</v>
      </c>
      <c r="B19" s="7">
        <v>9000</v>
      </c>
      <c r="C19" s="7">
        <v>15000</v>
      </c>
      <c r="D19" s="7">
        <v>-6000</v>
      </c>
      <c r="E19" s="7">
        <v>-4000</v>
      </c>
      <c r="F19" s="9">
        <v>-7000</v>
      </c>
      <c r="G19" s="7">
        <v>5000</v>
      </c>
      <c r="H19" s="8">
        <v>-1.075926118897</v>
      </c>
      <c r="I19" s="10">
        <v>-11.9514699038033</v>
      </c>
      <c r="J19" s="8">
        <v>13.0273960227003</v>
      </c>
      <c r="K19" s="7" t="s">
        <v>223</v>
      </c>
    </row>
    <row r="20" spans="1:11" x14ac:dyDescent="0.25">
      <c r="A20" s="7"/>
      <c r="B20" s="7"/>
      <c r="C20" s="7"/>
      <c r="D20" s="7"/>
      <c r="E20" s="7"/>
      <c r="F20" s="7"/>
      <c r="G20" s="7"/>
      <c r="H20" s="8"/>
      <c r="I20" s="8"/>
      <c r="J20" s="8"/>
      <c r="K20" s="7"/>
    </row>
    <row r="21" spans="1:11" ht="30" customHeight="1" x14ac:dyDescent="0.3">
      <c r="A21" s="3" t="s">
        <v>213</v>
      </c>
    </row>
    <row r="22" spans="1:11" ht="62.4" x14ac:dyDescent="0.3">
      <c r="A22" s="5" t="s">
        <v>76</v>
      </c>
      <c r="B22" s="6" t="s">
        <v>186</v>
      </c>
      <c r="C22" s="6" t="s">
        <v>224</v>
      </c>
      <c r="D22" s="6" t="s">
        <v>225</v>
      </c>
      <c r="E22" s="6" t="s">
        <v>217</v>
      </c>
      <c r="F22" s="6" t="s">
        <v>218</v>
      </c>
      <c r="G22" s="6" t="s">
        <v>219</v>
      </c>
      <c r="H22" s="6" t="s">
        <v>220</v>
      </c>
      <c r="I22" s="6" t="s">
        <v>221</v>
      </c>
      <c r="J22" s="6" t="s">
        <v>222</v>
      </c>
      <c r="K22" s="6" t="s">
        <v>104</v>
      </c>
    </row>
    <row r="23" spans="1:11" x14ac:dyDescent="0.25">
      <c r="A23" s="11" t="s">
        <v>105</v>
      </c>
      <c r="B23" s="7">
        <v>142000</v>
      </c>
      <c r="C23" s="7">
        <v>118000</v>
      </c>
      <c r="D23" s="7">
        <v>24000</v>
      </c>
      <c r="E23" s="7">
        <v>11000</v>
      </c>
      <c r="F23" s="9">
        <v>2000</v>
      </c>
      <c r="G23" s="7">
        <v>11000</v>
      </c>
      <c r="H23" s="8">
        <v>45.744898376477302</v>
      </c>
      <c r="I23" s="10">
        <v>7.6105181368339299</v>
      </c>
      <c r="J23" s="8">
        <v>46.644583486688802</v>
      </c>
      <c r="K23" s="7" t="s">
        <v>226</v>
      </c>
    </row>
    <row r="24" spans="1:11" x14ac:dyDescent="0.25">
      <c r="A24" s="11" t="s">
        <v>106</v>
      </c>
      <c r="B24" s="7">
        <v>132000</v>
      </c>
      <c r="C24" s="7">
        <v>110000</v>
      </c>
      <c r="D24" s="7">
        <v>22000</v>
      </c>
      <c r="E24" s="7">
        <v>12000</v>
      </c>
      <c r="F24" s="9">
        <v>1000</v>
      </c>
      <c r="G24" s="7">
        <v>8000</v>
      </c>
      <c r="H24" s="8">
        <v>55.761374187557998</v>
      </c>
      <c r="I24" s="10">
        <v>5.8356545961002801</v>
      </c>
      <c r="J24" s="8">
        <v>38.402971216341697</v>
      </c>
      <c r="K24" s="7" t="s">
        <v>226</v>
      </c>
    </row>
    <row r="25" spans="1:11" x14ac:dyDescent="0.25">
      <c r="A25" s="11" t="s">
        <v>108</v>
      </c>
      <c r="B25" s="7">
        <v>132000</v>
      </c>
      <c r="C25" s="7">
        <v>112000</v>
      </c>
      <c r="D25" s="7">
        <v>20000</v>
      </c>
      <c r="E25" s="7">
        <v>12000</v>
      </c>
      <c r="F25" s="9">
        <v>3000</v>
      </c>
      <c r="G25" s="9">
        <v>6000</v>
      </c>
      <c r="H25" s="8">
        <v>57.799712315857299</v>
      </c>
      <c r="I25" s="10">
        <v>12.529140419621999</v>
      </c>
      <c r="J25" s="10">
        <v>29.671147264520599</v>
      </c>
      <c r="K25" s="7" t="s">
        <v>227</v>
      </c>
    </row>
    <row r="26" spans="1:11" x14ac:dyDescent="0.25">
      <c r="A26" s="11" t="s">
        <v>109</v>
      </c>
      <c r="B26" s="7">
        <v>136000</v>
      </c>
      <c r="C26" s="7">
        <v>113000</v>
      </c>
      <c r="D26" s="7">
        <v>22000</v>
      </c>
      <c r="E26" s="7">
        <v>14000</v>
      </c>
      <c r="F26" s="9">
        <v>2000</v>
      </c>
      <c r="G26" s="9">
        <v>6000</v>
      </c>
      <c r="H26" s="8">
        <v>61.832775919732399</v>
      </c>
      <c r="I26" s="10">
        <v>9.5161649944258606</v>
      </c>
      <c r="J26" s="10">
        <v>28.651059085841698</v>
      </c>
      <c r="K26" s="7" t="s">
        <v>227</v>
      </c>
    </row>
    <row r="27" spans="1:11" x14ac:dyDescent="0.25">
      <c r="A27" s="11" t="s">
        <v>110</v>
      </c>
      <c r="B27" s="7">
        <v>136000</v>
      </c>
      <c r="C27" s="7">
        <v>114000</v>
      </c>
      <c r="D27" s="7">
        <v>21000</v>
      </c>
      <c r="E27" s="7">
        <v>15000</v>
      </c>
      <c r="F27" s="9">
        <v>2000</v>
      </c>
      <c r="G27" s="9">
        <v>4000</v>
      </c>
      <c r="H27" s="8">
        <v>70.064084440674804</v>
      </c>
      <c r="I27" s="10">
        <v>10.1404203185374</v>
      </c>
      <c r="J27" s="10">
        <v>19.795495240787901</v>
      </c>
      <c r="K27" s="7" t="s">
        <v>227</v>
      </c>
    </row>
    <row r="28" spans="1:11" x14ac:dyDescent="0.25">
      <c r="A28" s="11" t="s">
        <v>111</v>
      </c>
      <c r="B28" s="7">
        <v>128000</v>
      </c>
      <c r="C28" s="7">
        <v>109000</v>
      </c>
      <c r="D28" s="7">
        <v>19000</v>
      </c>
      <c r="E28" s="7">
        <v>14000</v>
      </c>
      <c r="F28" s="9">
        <v>2000</v>
      </c>
      <c r="G28" s="9">
        <v>3000</v>
      </c>
      <c r="H28" s="8">
        <v>73.975136134799101</v>
      </c>
      <c r="I28" s="10">
        <v>10.859960957567001</v>
      </c>
      <c r="J28" s="10">
        <v>15.164902907633801</v>
      </c>
      <c r="K28" s="7" t="s">
        <v>227</v>
      </c>
    </row>
    <row r="29" spans="1:11" x14ac:dyDescent="0.25">
      <c r="A29" s="11" t="s">
        <v>112</v>
      </c>
      <c r="B29" s="7">
        <v>132000</v>
      </c>
      <c r="C29" s="7">
        <v>109000</v>
      </c>
      <c r="D29" s="7">
        <v>24000</v>
      </c>
      <c r="E29" s="7">
        <v>15000</v>
      </c>
      <c r="F29" s="9">
        <v>3000</v>
      </c>
      <c r="G29" s="9">
        <v>6000</v>
      </c>
      <c r="H29" s="8">
        <v>63.3878852284803</v>
      </c>
      <c r="I29" s="10">
        <v>11.064824654622701</v>
      </c>
      <c r="J29" s="10">
        <v>25.5472901168969</v>
      </c>
      <c r="K29" s="7" t="s">
        <v>227</v>
      </c>
    </row>
    <row r="30" spans="1:11" x14ac:dyDescent="0.25">
      <c r="A30" s="11" t="s">
        <v>113</v>
      </c>
      <c r="B30" s="7">
        <v>138000</v>
      </c>
      <c r="C30" s="7">
        <v>111000</v>
      </c>
      <c r="D30" s="7">
        <v>28000</v>
      </c>
      <c r="E30" s="7">
        <v>16000</v>
      </c>
      <c r="F30" s="9">
        <v>2000</v>
      </c>
      <c r="G30" s="9">
        <v>10000</v>
      </c>
      <c r="H30" s="8">
        <v>58.671988388969503</v>
      </c>
      <c r="I30" s="10">
        <v>6.5820029027576199</v>
      </c>
      <c r="J30" s="10">
        <v>34.746008708272903</v>
      </c>
      <c r="K30" s="7" t="s">
        <v>227</v>
      </c>
    </row>
    <row r="31" spans="1:11" x14ac:dyDescent="0.25">
      <c r="A31" s="11" t="s">
        <v>114</v>
      </c>
      <c r="B31" s="7">
        <v>145000</v>
      </c>
      <c r="C31" s="7">
        <v>124000</v>
      </c>
      <c r="D31" s="7">
        <v>22000</v>
      </c>
      <c r="E31" s="7">
        <v>14000</v>
      </c>
      <c r="F31" s="9">
        <v>1000</v>
      </c>
      <c r="G31" s="9">
        <v>7000</v>
      </c>
      <c r="H31" s="8">
        <v>62.778214798019498</v>
      </c>
      <c r="I31" s="10">
        <v>4.5810004164545797</v>
      </c>
      <c r="J31" s="10">
        <v>32.640784785525902</v>
      </c>
      <c r="K31" s="7" t="s">
        <v>227</v>
      </c>
    </row>
    <row r="32" spans="1:11" x14ac:dyDescent="0.25">
      <c r="A32" s="11" t="s">
        <v>118</v>
      </c>
      <c r="B32" s="7">
        <v>10000</v>
      </c>
      <c r="C32" s="7">
        <v>9000</v>
      </c>
      <c r="D32" s="7">
        <v>0</v>
      </c>
      <c r="E32" s="7">
        <v>-1000</v>
      </c>
      <c r="F32" s="9">
        <v>-1000</v>
      </c>
      <c r="G32" s="9">
        <v>3000</v>
      </c>
      <c r="H32" s="8">
        <v>-7.2858696426553102</v>
      </c>
      <c r="I32" s="10">
        <v>-5.5594199020828201</v>
      </c>
      <c r="J32" s="10">
        <v>12.845289544738</v>
      </c>
      <c r="K32" s="7" t="s">
        <v>227</v>
      </c>
    </row>
    <row r="33" spans="1:11" x14ac:dyDescent="0.25">
      <c r="A33" s="7"/>
      <c r="B33" s="7"/>
      <c r="C33" s="7"/>
      <c r="D33" s="7"/>
      <c r="E33" s="7"/>
      <c r="F33" s="7"/>
      <c r="G33" s="7"/>
      <c r="H33" s="8"/>
      <c r="I33" s="8"/>
      <c r="J33" s="8"/>
      <c r="K33" s="7"/>
    </row>
    <row r="34" spans="1:11" ht="30" customHeight="1" x14ac:dyDescent="0.3">
      <c r="A34" s="3" t="s">
        <v>214</v>
      </c>
    </row>
    <row r="35" spans="1:11" ht="62.4" x14ac:dyDescent="0.3">
      <c r="A35" s="5" t="s">
        <v>76</v>
      </c>
      <c r="B35" s="6" t="s">
        <v>198</v>
      </c>
      <c r="C35" s="6" t="s">
        <v>228</v>
      </c>
      <c r="D35" s="6" t="s">
        <v>229</v>
      </c>
      <c r="E35" s="6" t="s">
        <v>217</v>
      </c>
      <c r="F35" s="6" t="s">
        <v>218</v>
      </c>
      <c r="G35" s="6" t="s">
        <v>219</v>
      </c>
      <c r="H35" s="6" t="s">
        <v>220</v>
      </c>
      <c r="I35" s="6" t="s">
        <v>221</v>
      </c>
      <c r="J35" s="6" t="s">
        <v>222</v>
      </c>
      <c r="K35" s="6" t="s">
        <v>104</v>
      </c>
    </row>
    <row r="36" spans="1:11" x14ac:dyDescent="0.25">
      <c r="A36" s="11" t="s">
        <v>105</v>
      </c>
      <c r="B36" s="7">
        <v>189000</v>
      </c>
      <c r="C36" s="7">
        <v>163000</v>
      </c>
      <c r="D36" s="7">
        <v>26000</v>
      </c>
      <c r="E36" s="9">
        <v>8000</v>
      </c>
      <c r="F36" s="9">
        <v>9000</v>
      </c>
      <c r="G36" s="7">
        <v>9000</v>
      </c>
      <c r="H36" s="10">
        <v>32.340508047314302</v>
      </c>
      <c r="I36" s="10">
        <v>33.6591041303083</v>
      </c>
      <c r="J36" s="8">
        <v>34.000387822377398</v>
      </c>
      <c r="K36" s="7" t="s">
        <v>230</v>
      </c>
    </row>
    <row r="37" spans="1:11" x14ac:dyDescent="0.25">
      <c r="A37" s="11" t="s">
        <v>106</v>
      </c>
      <c r="B37" s="7">
        <v>191000</v>
      </c>
      <c r="C37" s="7">
        <v>166000</v>
      </c>
      <c r="D37" s="7">
        <v>25000</v>
      </c>
      <c r="E37" s="9">
        <v>8000</v>
      </c>
      <c r="F37" s="9">
        <v>9000</v>
      </c>
      <c r="G37" s="9">
        <v>8000</v>
      </c>
      <c r="H37" s="10">
        <v>33.983700670440399</v>
      </c>
      <c r="I37" s="10">
        <v>34.132241358545102</v>
      </c>
      <c r="J37" s="10">
        <v>31.884057971014499</v>
      </c>
      <c r="K37" s="7" t="s">
        <v>231</v>
      </c>
    </row>
    <row r="38" spans="1:11" x14ac:dyDescent="0.25">
      <c r="A38" s="11" t="s">
        <v>108</v>
      </c>
      <c r="B38" s="7">
        <v>190000</v>
      </c>
      <c r="C38" s="7">
        <v>162000</v>
      </c>
      <c r="D38" s="7">
        <v>28000</v>
      </c>
      <c r="E38" s="7">
        <v>10000</v>
      </c>
      <c r="F38" s="9">
        <v>7000</v>
      </c>
      <c r="G38" s="7">
        <v>11000</v>
      </c>
      <c r="H38" s="8">
        <v>35.506270814143001</v>
      </c>
      <c r="I38" s="10">
        <v>24.789201445475801</v>
      </c>
      <c r="J38" s="8">
        <v>39.704527740381202</v>
      </c>
      <c r="K38" s="7" t="s">
        <v>226</v>
      </c>
    </row>
    <row r="39" spans="1:11" x14ac:dyDescent="0.25">
      <c r="A39" s="11" t="s">
        <v>109</v>
      </c>
      <c r="B39" s="7">
        <v>192000</v>
      </c>
      <c r="C39" s="7">
        <v>161000</v>
      </c>
      <c r="D39" s="7">
        <v>31000</v>
      </c>
      <c r="E39" s="7">
        <v>11000</v>
      </c>
      <c r="F39" s="9">
        <v>8000</v>
      </c>
      <c r="G39" s="7">
        <v>12000</v>
      </c>
      <c r="H39" s="8">
        <v>34.4937626921961</v>
      </c>
      <c r="I39" s="10">
        <v>27.2894304225897</v>
      </c>
      <c r="J39" s="8">
        <v>38.216806885214197</v>
      </c>
      <c r="K39" s="7" t="s">
        <v>226</v>
      </c>
    </row>
    <row r="40" spans="1:11" x14ac:dyDescent="0.25">
      <c r="A40" s="11" t="s">
        <v>110</v>
      </c>
      <c r="B40" s="7">
        <v>190000</v>
      </c>
      <c r="C40" s="7">
        <v>158000</v>
      </c>
      <c r="D40" s="7">
        <v>32000</v>
      </c>
      <c r="E40" s="7">
        <v>14000</v>
      </c>
      <c r="F40" s="7">
        <v>10000</v>
      </c>
      <c r="G40" s="9">
        <v>7000</v>
      </c>
      <c r="H40" s="8">
        <v>44.405040846051499</v>
      </c>
      <c r="I40" s="8">
        <v>33.085301754163801</v>
      </c>
      <c r="J40" s="10">
        <v>22.5096573997847</v>
      </c>
      <c r="K40" s="7" t="s">
        <v>232</v>
      </c>
    </row>
    <row r="41" spans="1:11" x14ac:dyDescent="0.25">
      <c r="A41" s="11" t="s">
        <v>111</v>
      </c>
      <c r="B41" s="7">
        <v>189000</v>
      </c>
      <c r="C41" s="7">
        <v>159000</v>
      </c>
      <c r="D41" s="7">
        <v>30000</v>
      </c>
      <c r="E41" s="7">
        <v>12000</v>
      </c>
      <c r="F41" s="9">
        <v>8000</v>
      </c>
      <c r="G41" s="9">
        <v>11000</v>
      </c>
      <c r="H41" s="8">
        <v>38.2778126964173</v>
      </c>
      <c r="I41" s="10">
        <v>26.448112739422399</v>
      </c>
      <c r="J41" s="10">
        <v>35.274074564160202</v>
      </c>
      <c r="K41" s="7" t="s">
        <v>227</v>
      </c>
    </row>
    <row r="42" spans="1:11" x14ac:dyDescent="0.25">
      <c r="A42" s="11" t="s">
        <v>112</v>
      </c>
      <c r="B42" s="7">
        <v>180000</v>
      </c>
      <c r="C42" s="7">
        <v>154000</v>
      </c>
      <c r="D42" s="7">
        <v>26000</v>
      </c>
      <c r="E42" s="7">
        <v>10000</v>
      </c>
      <c r="F42" s="9">
        <v>6000</v>
      </c>
      <c r="G42" s="9">
        <v>9000</v>
      </c>
      <c r="H42" s="8">
        <v>38.837119753561801</v>
      </c>
      <c r="I42" s="10">
        <v>24.824797843665799</v>
      </c>
      <c r="J42" s="10">
        <v>36.3380824027724</v>
      </c>
      <c r="K42" s="7" t="s">
        <v>227</v>
      </c>
    </row>
    <row r="43" spans="1:11" x14ac:dyDescent="0.25">
      <c r="A43" s="11" t="s">
        <v>113</v>
      </c>
      <c r="B43" s="7">
        <v>183000</v>
      </c>
      <c r="C43" s="7">
        <v>157000</v>
      </c>
      <c r="D43" s="7">
        <v>25000</v>
      </c>
      <c r="E43" s="9">
        <v>8000</v>
      </c>
      <c r="F43" s="9">
        <v>7000</v>
      </c>
      <c r="G43" s="9">
        <v>10000</v>
      </c>
      <c r="H43" s="10">
        <v>31.997633602839699</v>
      </c>
      <c r="I43" s="10">
        <v>28.183790179451801</v>
      </c>
      <c r="J43" s="10">
        <v>39.818576217708497</v>
      </c>
      <c r="K43" s="7" t="s">
        <v>231</v>
      </c>
    </row>
    <row r="44" spans="1:11" x14ac:dyDescent="0.25">
      <c r="A44" s="11" t="s">
        <v>114</v>
      </c>
      <c r="B44" s="7">
        <v>189000</v>
      </c>
      <c r="C44" s="7">
        <v>163000</v>
      </c>
      <c r="D44" s="7">
        <v>25000</v>
      </c>
      <c r="E44" s="7">
        <v>11000</v>
      </c>
      <c r="F44" s="9">
        <v>5000</v>
      </c>
      <c r="G44" s="9">
        <v>9000</v>
      </c>
      <c r="H44" s="8">
        <v>45.779246635342801</v>
      </c>
      <c r="I44" s="10">
        <v>18.220912638369001</v>
      </c>
      <c r="J44" s="10">
        <v>35.999840726288099</v>
      </c>
      <c r="K44" s="7" t="s">
        <v>227</v>
      </c>
    </row>
    <row r="45" spans="1:11" x14ac:dyDescent="0.25">
      <c r="A45" s="11" t="s">
        <v>118</v>
      </c>
      <c r="B45" s="7">
        <v>-1000</v>
      </c>
      <c r="C45" s="7">
        <v>5000</v>
      </c>
      <c r="D45" s="7">
        <v>-6000</v>
      </c>
      <c r="E45" s="7">
        <v>-3000</v>
      </c>
      <c r="F45" s="9">
        <v>-6000</v>
      </c>
      <c r="G45" s="9">
        <v>2000</v>
      </c>
      <c r="H45" s="8">
        <v>1.3742057892913</v>
      </c>
      <c r="I45" s="10">
        <v>-14.8643891157948</v>
      </c>
      <c r="J45" s="10">
        <v>13.4901833265034</v>
      </c>
      <c r="K45" s="7" t="s">
        <v>227</v>
      </c>
    </row>
    <row r="46" spans="1:11" x14ac:dyDescent="0.25">
      <c r="A46" s="7"/>
      <c r="B46" s="7"/>
      <c r="C46" s="7"/>
      <c r="D46" s="7"/>
      <c r="E46" s="7"/>
      <c r="F46" s="7"/>
      <c r="G46" s="7"/>
      <c r="H46" s="8"/>
      <c r="I46" s="8"/>
      <c r="J46" s="8"/>
      <c r="K46" s="7"/>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6"/>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233</v>
      </c>
    </row>
    <row r="2" spans="1:15" x14ac:dyDescent="0.25">
      <c r="A2" t="s">
        <v>123</v>
      </c>
    </row>
    <row r="3" spans="1:15" ht="30" customHeight="1" x14ac:dyDescent="0.3">
      <c r="A3" s="3" t="s">
        <v>69</v>
      </c>
    </row>
    <row r="4" spans="1:15" x14ac:dyDescent="0.25">
      <c r="A4" t="s">
        <v>72</v>
      </c>
    </row>
    <row r="5" spans="1:15" x14ac:dyDescent="0.25">
      <c r="A5" t="s">
        <v>73</v>
      </c>
    </row>
    <row r="6" spans="1:15" x14ac:dyDescent="0.25">
      <c r="A6" t="s">
        <v>234</v>
      </c>
    </row>
    <row r="7" spans="1:15" x14ac:dyDescent="0.25">
      <c r="A7" t="s">
        <v>235</v>
      </c>
    </row>
    <row r="8" spans="1:15" ht="30" customHeight="1" x14ac:dyDescent="0.3">
      <c r="A8" s="3" t="s">
        <v>236</v>
      </c>
    </row>
    <row r="9" spans="1:15" ht="62.4" x14ac:dyDescent="0.3">
      <c r="A9" s="5" t="s">
        <v>76</v>
      </c>
      <c r="B9" s="6" t="s">
        <v>239</v>
      </c>
      <c r="C9" s="6" t="s">
        <v>240</v>
      </c>
      <c r="D9" s="6" t="s">
        <v>215</v>
      </c>
      <c r="E9" s="6" t="s">
        <v>241</v>
      </c>
      <c r="F9" s="6" t="s">
        <v>242</v>
      </c>
      <c r="G9" s="6" t="s">
        <v>243</v>
      </c>
      <c r="H9" s="6" t="s">
        <v>244</v>
      </c>
      <c r="I9" s="6" t="s">
        <v>245</v>
      </c>
      <c r="J9" s="6" t="s">
        <v>181</v>
      </c>
      <c r="K9" s="6" t="s">
        <v>182</v>
      </c>
      <c r="L9" s="6" t="s">
        <v>183</v>
      </c>
      <c r="M9" s="6" t="s">
        <v>184</v>
      </c>
      <c r="N9" s="6" t="s">
        <v>246</v>
      </c>
      <c r="O9" s="6" t="s">
        <v>104</v>
      </c>
    </row>
    <row r="10" spans="1:15" x14ac:dyDescent="0.25">
      <c r="A10" s="11" t="s">
        <v>105</v>
      </c>
      <c r="B10" s="7">
        <v>331000</v>
      </c>
      <c r="C10" s="7">
        <v>50000</v>
      </c>
      <c r="D10" s="7">
        <v>281000</v>
      </c>
      <c r="E10" s="7">
        <v>106000</v>
      </c>
      <c r="F10" s="7">
        <v>53000</v>
      </c>
      <c r="G10" s="7">
        <v>30000</v>
      </c>
      <c r="H10" s="7">
        <v>69000</v>
      </c>
      <c r="I10" s="7">
        <v>23000</v>
      </c>
      <c r="J10" s="8">
        <v>37.923617911510703</v>
      </c>
      <c r="K10" s="8">
        <v>18.9975963678447</v>
      </c>
      <c r="L10" s="8">
        <v>10.645775839045699</v>
      </c>
      <c r="M10" s="8">
        <v>24.420546603756801</v>
      </c>
      <c r="N10" s="8">
        <v>8.0124632778420697</v>
      </c>
      <c r="O10" s="7"/>
    </row>
    <row r="11" spans="1:15" x14ac:dyDescent="0.25">
      <c r="A11" s="11" t="s">
        <v>106</v>
      </c>
      <c r="B11" s="7">
        <v>323000</v>
      </c>
      <c r="C11" s="7">
        <v>46000</v>
      </c>
      <c r="D11" s="7">
        <v>276000</v>
      </c>
      <c r="E11" s="7">
        <v>109000</v>
      </c>
      <c r="F11" s="7">
        <v>48000</v>
      </c>
      <c r="G11" s="7">
        <v>31000</v>
      </c>
      <c r="H11" s="7">
        <v>70000</v>
      </c>
      <c r="I11" s="7">
        <v>19000</v>
      </c>
      <c r="J11" s="8">
        <v>39.380675035271103</v>
      </c>
      <c r="K11" s="8">
        <v>17.427196758673102</v>
      </c>
      <c r="L11" s="8">
        <v>11.169554679303999</v>
      </c>
      <c r="M11" s="8">
        <v>25.195890460514399</v>
      </c>
      <c r="N11" s="8">
        <v>6.8266830662373801</v>
      </c>
      <c r="O11" s="7"/>
    </row>
    <row r="12" spans="1:15" x14ac:dyDescent="0.25">
      <c r="A12" s="11" t="s">
        <v>108</v>
      </c>
      <c r="B12" s="7">
        <v>322000</v>
      </c>
      <c r="C12" s="7">
        <v>48000</v>
      </c>
      <c r="D12" s="7">
        <v>274000</v>
      </c>
      <c r="E12" s="7">
        <v>109000</v>
      </c>
      <c r="F12" s="7">
        <v>42000</v>
      </c>
      <c r="G12" s="7">
        <v>31000</v>
      </c>
      <c r="H12" s="7">
        <v>69000</v>
      </c>
      <c r="I12" s="7">
        <v>23000</v>
      </c>
      <c r="J12" s="8">
        <v>39.831586333932698</v>
      </c>
      <c r="K12" s="8">
        <v>15.228864231100999</v>
      </c>
      <c r="L12" s="8">
        <v>11.2886130725261</v>
      </c>
      <c r="M12" s="8">
        <v>25.2792275192608</v>
      </c>
      <c r="N12" s="8">
        <v>8.3717088431793893</v>
      </c>
      <c r="O12" s="7"/>
    </row>
    <row r="13" spans="1:15" x14ac:dyDescent="0.25">
      <c r="A13" s="11" t="s">
        <v>109</v>
      </c>
      <c r="B13" s="7">
        <v>328000</v>
      </c>
      <c r="C13" s="7">
        <v>53000</v>
      </c>
      <c r="D13" s="7">
        <v>274000</v>
      </c>
      <c r="E13" s="7">
        <v>106000</v>
      </c>
      <c r="F13" s="7">
        <v>49000</v>
      </c>
      <c r="G13" s="7">
        <v>28000</v>
      </c>
      <c r="H13" s="7">
        <v>69000</v>
      </c>
      <c r="I13" s="7">
        <v>22000</v>
      </c>
      <c r="J13" s="8">
        <v>38.708525278441897</v>
      </c>
      <c r="K13" s="8">
        <v>17.712403055571802</v>
      </c>
      <c r="L13" s="8">
        <v>10.2276371800105</v>
      </c>
      <c r="M13" s="8">
        <v>25.278806344393299</v>
      </c>
      <c r="N13" s="8">
        <v>8.0726281415825998</v>
      </c>
      <c r="O13" s="7"/>
    </row>
    <row r="14" spans="1:15" x14ac:dyDescent="0.25">
      <c r="A14" s="11" t="s">
        <v>110</v>
      </c>
      <c r="B14" s="7">
        <v>325000</v>
      </c>
      <c r="C14" s="7">
        <v>53000</v>
      </c>
      <c r="D14" s="7">
        <v>273000</v>
      </c>
      <c r="E14" s="7">
        <v>109000</v>
      </c>
      <c r="F14" s="7">
        <v>41000</v>
      </c>
      <c r="G14" s="7">
        <v>28000</v>
      </c>
      <c r="H14" s="7">
        <v>68000</v>
      </c>
      <c r="I14" s="7">
        <v>27000</v>
      </c>
      <c r="J14" s="8">
        <v>40.003889751239399</v>
      </c>
      <c r="K14" s="8">
        <v>14.913526426456199</v>
      </c>
      <c r="L14" s="8">
        <v>10.311510361049599</v>
      </c>
      <c r="M14" s="8">
        <v>25.029081394879501</v>
      </c>
      <c r="N14" s="8">
        <v>9.7419920663752997</v>
      </c>
      <c r="O14" s="7"/>
    </row>
    <row r="15" spans="1:15" x14ac:dyDescent="0.25">
      <c r="A15" s="11" t="s">
        <v>111</v>
      </c>
      <c r="B15" s="7">
        <v>317000</v>
      </c>
      <c r="C15" s="7">
        <v>50000</v>
      </c>
      <c r="D15" s="7">
        <v>267000</v>
      </c>
      <c r="E15" s="7">
        <v>104000</v>
      </c>
      <c r="F15" s="7">
        <v>40000</v>
      </c>
      <c r="G15" s="7">
        <v>33000</v>
      </c>
      <c r="H15" s="7">
        <v>74000</v>
      </c>
      <c r="I15" s="7">
        <v>16000</v>
      </c>
      <c r="J15" s="8">
        <v>38.8660800832345</v>
      </c>
      <c r="K15" s="8">
        <v>15.044330587544</v>
      </c>
      <c r="L15" s="8">
        <v>12.5315778246013</v>
      </c>
      <c r="M15" s="8">
        <v>27.611088447849301</v>
      </c>
      <c r="N15" s="8">
        <v>5.9469230567708502</v>
      </c>
      <c r="O15" s="7"/>
    </row>
    <row r="16" spans="1:15" x14ac:dyDescent="0.25">
      <c r="A16" s="11" t="s">
        <v>112</v>
      </c>
      <c r="B16" s="7">
        <v>312000</v>
      </c>
      <c r="C16" s="7">
        <v>49000</v>
      </c>
      <c r="D16" s="7">
        <v>262000</v>
      </c>
      <c r="E16" s="7">
        <v>97000</v>
      </c>
      <c r="F16" s="7">
        <v>38000</v>
      </c>
      <c r="G16" s="7">
        <v>31000</v>
      </c>
      <c r="H16" s="7">
        <v>77000</v>
      </c>
      <c r="I16" s="7">
        <v>19000</v>
      </c>
      <c r="J16" s="8">
        <v>37.070571960992801</v>
      </c>
      <c r="K16" s="8">
        <v>14.6383753853658</v>
      </c>
      <c r="L16" s="8">
        <v>11.804674311105</v>
      </c>
      <c r="M16" s="8">
        <v>29.155186671391998</v>
      </c>
      <c r="N16" s="8">
        <v>7.3311916711443397</v>
      </c>
      <c r="O16" s="7"/>
    </row>
    <row r="17" spans="1:15" x14ac:dyDescent="0.25">
      <c r="A17" s="11" t="s">
        <v>113</v>
      </c>
      <c r="B17" s="7">
        <v>321000</v>
      </c>
      <c r="C17" s="7">
        <v>53000</v>
      </c>
      <c r="D17" s="7">
        <v>268000</v>
      </c>
      <c r="E17" s="7">
        <v>105000</v>
      </c>
      <c r="F17" s="7">
        <v>39000</v>
      </c>
      <c r="G17" s="7">
        <v>29000</v>
      </c>
      <c r="H17" s="7">
        <v>75000</v>
      </c>
      <c r="I17" s="7">
        <v>21000</v>
      </c>
      <c r="J17" s="8">
        <v>39.029549244388399</v>
      </c>
      <c r="K17" s="8">
        <v>14.5000578226598</v>
      </c>
      <c r="L17" s="8">
        <v>10.8255210567744</v>
      </c>
      <c r="M17" s="8">
        <v>27.851123438321899</v>
      </c>
      <c r="N17" s="8">
        <v>7.7937484378555597</v>
      </c>
      <c r="O17" s="7"/>
    </row>
    <row r="18" spans="1:15" x14ac:dyDescent="0.25">
      <c r="A18" s="11" t="s">
        <v>114</v>
      </c>
      <c r="B18" s="7">
        <v>334000</v>
      </c>
      <c r="C18" s="7">
        <v>47000</v>
      </c>
      <c r="D18" s="7">
        <v>287000</v>
      </c>
      <c r="E18" s="7">
        <v>114000</v>
      </c>
      <c r="F18" s="7">
        <v>45000</v>
      </c>
      <c r="G18" s="7">
        <v>30000</v>
      </c>
      <c r="H18" s="7">
        <v>74000</v>
      </c>
      <c r="I18" s="7">
        <v>25000</v>
      </c>
      <c r="J18" s="8">
        <v>39.565211335287998</v>
      </c>
      <c r="K18" s="8">
        <v>15.5762708323177</v>
      </c>
      <c r="L18" s="8">
        <v>10.5357727370862</v>
      </c>
      <c r="M18" s="8">
        <v>25.6677136509573</v>
      </c>
      <c r="N18" s="8">
        <v>8.6550314443508096</v>
      </c>
      <c r="O18" s="7"/>
    </row>
    <row r="19" spans="1:15" x14ac:dyDescent="0.25">
      <c r="A19" s="11" t="s">
        <v>118</v>
      </c>
      <c r="B19" s="7">
        <v>9000</v>
      </c>
      <c r="C19" s="7">
        <v>-6000</v>
      </c>
      <c r="D19" s="7">
        <v>15000</v>
      </c>
      <c r="E19" s="7">
        <v>5000</v>
      </c>
      <c r="F19" s="7">
        <v>4000</v>
      </c>
      <c r="G19" s="7">
        <v>2000</v>
      </c>
      <c r="H19" s="7">
        <v>6000</v>
      </c>
      <c r="I19" s="7">
        <v>-2000</v>
      </c>
      <c r="J19" s="8">
        <v>-0.438678415951401</v>
      </c>
      <c r="K19" s="8">
        <v>0.66274440586150096</v>
      </c>
      <c r="L19" s="8">
        <v>0.22426237603659999</v>
      </c>
      <c r="M19" s="8">
        <v>0.63863225607779806</v>
      </c>
      <c r="N19" s="8">
        <v>-1.0869606220244901</v>
      </c>
      <c r="O19" s="7" t="s">
        <v>117</v>
      </c>
    </row>
    <row r="20" spans="1:15" x14ac:dyDescent="0.25">
      <c r="A20" s="7"/>
      <c r="B20" s="7"/>
      <c r="C20" s="7"/>
      <c r="D20" s="7"/>
      <c r="E20" s="7"/>
      <c r="F20" s="7"/>
      <c r="G20" s="7"/>
      <c r="H20" s="7"/>
      <c r="I20" s="7"/>
      <c r="J20" s="8"/>
      <c r="K20" s="8"/>
      <c r="L20" s="8"/>
      <c r="M20" s="8"/>
      <c r="N20" s="8"/>
      <c r="O20" s="7"/>
    </row>
    <row r="21" spans="1:15" ht="30" customHeight="1" x14ac:dyDescent="0.3">
      <c r="A21" s="3" t="s">
        <v>237</v>
      </c>
    </row>
    <row r="22" spans="1:15" ht="62.4" x14ac:dyDescent="0.3">
      <c r="A22" s="5" t="s">
        <v>76</v>
      </c>
      <c r="B22" s="6" t="s">
        <v>247</v>
      </c>
      <c r="C22" s="6" t="s">
        <v>225</v>
      </c>
      <c r="D22" s="6" t="s">
        <v>224</v>
      </c>
      <c r="E22" s="6" t="s">
        <v>248</v>
      </c>
      <c r="F22" s="6" t="s">
        <v>249</v>
      </c>
      <c r="G22" s="6" t="s">
        <v>250</v>
      </c>
      <c r="H22" s="6" t="s">
        <v>251</v>
      </c>
      <c r="I22" s="6" t="s">
        <v>252</v>
      </c>
      <c r="J22" s="6" t="s">
        <v>253</v>
      </c>
      <c r="K22" s="6" t="s">
        <v>254</v>
      </c>
      <c r="L22" s="6" t="s">
        <v>255</v>
      </c>
      <c r="M22" s="6" t="s">
        <v>256</v>
      </c>
      <c r="N22" s="6" t="s">
        <v>257</v>
      </c>
      <c r="O22" s="6" t="s">
        <v>104</v>
      </c>
    </row>
    <row r="23" spans="1:15" x14ac:dyDescent="0.25">
      <c r="A23" s="11" t="s">
        <v>105</v>
      </c>
      <c r="B23" s="7">
        <v>142000</v>
      </c>
      <c r="C23" s="7">
        <v>24000</v>
      </c>
      <c r="D23" s="7">
        <v>118000</v>
      </c>
      <c r="E23" s="7">
        <v>50000</v>
      </c>
      <c r="F23" s="7">
        <v>10000</v>
      </c>
      <c r="G23" s="7">
        <v>11000</v>
      </c>
      <c r="H23" s="7">
        <v>36000</v>
      </c>
      <c r="I23" s="7">
        <v>10000</v>
      </c>
      <c r="J23" s="8">
        <v>42.705473648534102</v>
      </c>
      <c r="K23" s="8">
        <v>8.7747839349262797</v>
      </c>
      <c r="L23" s="8">
        <v>9.4246737841043906</v>
      </c>
      <c r="M23" s="8">
        <v>30.882901203185899</v>
      </c>
      <c r="N23" s="8">
        <v>8.2121674292492806</v>
      </c>
      <c r="O23" s="7"/>
    </row>
    <row r="24" spans="1:15" x14ac:dyDescent="0.25">
      <c r="A24" s="11" t="s">
        <v>106</v>
      </c>
      <c r="B24" s="7">
        <v>132000</v>
      </c>
      <c r="C24" s="7">
        <v>22000</v>
      </c>
      <c r="D24" s="7">
        <v>110000</v>
      </c>
      <c r="E24" s="7">
        <v>48000</v>
      </c>
      <c r="F24" s="9">
        <v>8000</v>
      </c>
      <c r="G24" s="7">
        <v>12000</v>
      </c>
      <c r="H24" s="7">
        <v>34000</v>
      </c>
      <c r="I24" s="7">
        <v>9000</v>
      </c>
      <c r="J24" s="8">
        <v>43.946013560059498</v>
      </c>
      <c r="K24" s="10">
        <v>7.2151118523621296</v>
      </c>
      <c r="L24" s="8">
        <v>10.4374388165766</v>
      </c>
      <c r="M24" s="8">
        <v>30.406801783836698</v>
      </c>
      <c r="N24" s="8">
        <v>7.9946339871650798</v>
      </c>
      <c r="O24" s="7" t="s">
        <v>258</v>
      </c>
    </row>
    <row r="25" spans="1:15" x14ac:dyDescent="0.25">
      <c r="A25" s="11" t="s">
        <v>108</v>
      </c>
      <c r="B25" s="7">
        <v>132000</v>
      </c>
      <c r="C25" s="7">
        <v>20000</v>
      </c>
      <c r="D25" s="7">
        <v>112000</v>
      </c>
      <c r="E25" s="7">
        <v>47000</v>
      </c>
      <c r="F25" s="9">
        <v>7000</v>
      </c>
      <c r="G25" s="7">
        <v>12000</v>
      </c>
      <c r="H25" s="7">
        <v>36000</v>
      </c>
      <c r="I25" s="7">
        <v>10000</v>
      </c>
      <c r="J25" s="8">
        <v>42.236806857755198</v>
      </c>
      <c r="K25" s="10">
        <v>6.1184034288775804</v>
      </c>
      <c r="L25" s="8">
        <v>10.7188141798375</v>
      </c>
      <c r="M25" s="8">
        <v>32.130547370300903</v>
      </c>
      <c r="N25" s="8">
        <v>8.7954281632288591</v>
      </c>
      <c r="O25" s="7" t="s">
        <v>258</v>
      </c>
    </row>
    <row r="26" spans="1:15" x14ac:dyDescent="0.25">
      <c r="A26" s="11" t="s">
        <v>109</v>
      </c>
      <c r="B26" s="7">
        <v>136000</v>
      </c>
      <c r="C26" s="7">
        <v>22000</v>
      </c>
      <c r="D26" s="7">
        <v>113000</v>
      </c>
      <c r="E26" s="7">
        <v>45000</v>
      </c>
      <c r="F26" s="9">
        <v>9000</v>
      </c>
      <c r="G26" s="7">
        <v>11000</v>
      </c>
      <c r="H26" s="7">
        <v>35000</v>
      </c>
      <c r="I26" s="7">
        <v>13000</v>
      </c>
      <c r="J26" s="8">
        <v>40.0848309553623</v>
      </c>
      <c r="K26" s="10">
        <v>7.9487134265709596</v>
      </c>
      <c r="L26" s="8">
        <v>9.8754872048112006</v>
      </c>
      <c r="M26" s="8">
        <v>30.966825981905099</v>
      </c>
      <c r="N26" s="8">
        <v>11.1241424313504</v>
      </c>
      <c r="O26" s="7" t="s">
        <v>258</v>
      </c>
    </row>
    <row r="27" spans="1:15" x14ac:dyDescent="0.25">
      <c r="A27" s="11" t="s">
        <v>110</v>
      </c>
      <c r="B27" s="7">
        <v>136000</v>
      </c>
      <c r="C27" s="7">
        <v>21000</v>
      </c>
      <c r="D27" s="7">
        <v>114000</v>
      </c>
      <c r="E27" s="7">
        <v>51000</v>
      </c>
      <c r="F27" s="9">
        <v>8000</v>
      </c>
      <c r="G27" s="7">
        <v>11000</v>
      </c>
      <c r="H27" s="7">
        <v>34000</v>
      </c>
      <c r="I27" s="9">
        <v>10000</v>
      </c>
      <c r="J27" s="8">
        <v>44.603851396218502</v>
      </c>
      <c r="K27" s="10">
        <v>6.6910145737951296</v>
      </c>
      <c r="L27" s="8">
        <v>9.4589871736623206</v>
      </c>
      <c r="M27" s="8">
        <v>30.0912172788593</v>
      </c>
      <c r="N27" s="10">
        <v>9.1549295774647899</v>
      </c>
      <c r="O27" s="7" t="s">
        <v>259</v>
      </c>
    </row>
    <row r="28" spans="1:15" x14ac:dyDescent="0.25">
      <c r="A28" s="11" t="s">
        <v>111</v>
      </c>
      <c r="B28" s="7">
        <v>128000</v>
      </c>
      <c r="C28" s="7">
        <v>19000</v>
      </c>
      <c r="D28" s="7">
        <v>109000</v>
      </c>
      <c r="E28" s="7">
        <v>48000</v>
      </c>
      <c r="F28" s="9">
        <v>5000</v>
      </c>
      <c r="G28" s="7">
        <v>15000</v>
      </c>
      <c r="H28" s="7">
        <v>34000</v>
      </c>
      <c r="I28" s="9">
        <v>6000</v>
      </c>
      <c r="J28" s="8">
        <v>44.254143646408799</v>
      </c>
      <c r="K28" s="10">
        <v>4.9438305709023904</v>
      </c>
      <c r="L28" s="8">
        <v>13.775322283609601</v>
      </c>
      <c r="M28" s="8">
        <v>31.745856353591201</v>
      </c>
      <c r="N28" s="10">
        <v>5.2808471454880301</v>
      </c>
      <c r="O28" s="7" t="s">
        <v>259</v>
      </c>
    </row>
    <row r="29" spans="1:15" x14ac:dyDescent="0.25">
      <c r="A29" s="11" t="s">
        <v>112</v>
      </c>
      <c r="B29" s="7">
        <v>132000</v>
      </c>
      <c r="C29" s="7">
        <v>24000</v>
      </c>
      <c r="D29" s="7">
        <v>109000</v>
      </c>
      <c r="E29" s="7">
        <v>46000</v>
      </c>
      <c r="F29" s="9">
        <v>5000</v>
      </c>
      <c r="G29" s="7">
        <v>14000</v>
      </c>
      <c r="H29" s="7">
        <v>37000</v>
      </c>
      <c r="I29" s="9">
        <v>6000</v>
      </c>
      <c r="J29" s="8">
        <v>42.225794598566999</v>
      </c>
      <c r="K29" s="10">
        <v>4.9402902810949803</v>
      </c>
      <c r="L29" s="8">
        <v>13.106742605180999</v>
      </c>
      <c r="M29" s="8">
        <v>34.130075326106898</v>
      </c>
      <c r="N29" s="10">
        <v>5.5970971890501602</v>
      </c>
      <c r="O29" s="7" t="s">
        <v>259</v>
      </c>
    </row>
    <row r="30" spans="1:15" x14ac:dyDescent="0.25">
      <c r="A30" s="11" t="s">
        <v>113</v>
      </c>
      <c r="B30" s="7">
        <v>138000</v>
      </c>
      <c r="C30" s="7">
        <v>28000</v>
      </c>
      <c r="D30" s="7">
        <v>111000</v>
      </c>
      <c r="E30" s="7">
        <v>49000</v>
      </c>
      <c r="F30" s="9">
        <v>6000</v>
      </c>
      <c r="G30" s="7">
        <v>13000</v>
      </c>
      <c r="H30" s="7">
        <v>33000</v>
      </c>
      <c r="I30" s="7">
        <v>10000</v>
      </c>
      <c r="J30" s="8">
        <v>44.602526304400698</v>
      </c>
      <c r="K30" s="10">
        <v>4.9723657280931901</v>
      </c>
      <c r="L30" s="8">
        <v>11.867860395084399</v>
      </c>
      <c r="M30" s="8">
        <v>29.6953468033504</v>
      </c>
      <c r="N30" s="8">
        <v>8.8619007690712603</v>
      </c>
      <c r="O30" s="7" t="s">
        <v>258</v>
      </c>
    </row>
    <row r="31" spans="1:15" x14ac:dyDescent="0.25">
      <c r="A31" s="11" t="s">
        <v>114</v>
      </c>
      <c r="B31" s="7">
        <v>145000</v>
      </c>
      <c r="C31" s="7">
        <v>22000</v>
      </c>
      <c r="D31" s="7">
        <v>124000</v>
      </c>
      <c r="E31" s="7">
        <v>58000</v>
      </c>
      <c r="F31" s="9">
        <v>4000</v>
      </c>
      <c r="G31" s="7">
        <v>13000</v>
      </c>
      <c r="H31" s="7">
        <v>34000</v>
      </c>
      <c r="I31" s="7">
        <v>15000</v>
      </c>
      <c r="J31" s="8">
        <v>46.597619990143897</v>
      </c>
      <c r="K31" s="10">
        <v>2.8623132790977599</v>
      </c>
      <c r="L31" s="8">
        <v>10.6769213368772</v>
      </c>
      <c r="M31" s="8">
        <v>27.375768494357001</v>
      </c>
      <c r="N31" s="8">
        <v>12.4873768995242</v>
      </c>
      <c r="O31" s="7" t="s">
        <v>258</v>
      </c>
    </row>
    <row r="32" spans="1:15" x14ac:dyDescent="0.25">
      <c r="A32" s="11" t="s">
        <v>118</v>
      </c>
      <c r="B32" s="7">
        <v>10000</v>
      </c>
      <c r="C32" s="7">
        <v>0</v>
      </c>
      <c r="D32" s="7">
        <v>9000</v>
      </c>
      <c r="E32" s="7">
        <v>7000</v>
      </c>
      <c r="F32" s="9">
        <v>-4000</v>
      </c>
      <c r="G32" s="7">
        <v>2000</v>
      </c>
      <c r="H32" s="7">
        <v>-1000</v>
      </c>
      <c r="I32" s="9">
        <v>5000</v>
      </c>
      <c r="J32" s="8">
        <v>1.9937685939254</v>
      </c>
      <c r="K32" s="10">
        <v>-3.8287012946973702</v>
      </c>
      <c r="L32" s="8">
        <v>1.2179341632148799</v>
      </c>
      <c r="M32" s="8">
        <v>-2.7154487845022999</v>
      </c>
      <c r="N32" s="10">
        <v>3.33244732205941</v>
      </c>
      <c r="O32" s="7" t="s">
        <v>258</v>
      </c>
    </row>
    <row r="33" spans="1:15" x14ac:dyDescent="0.25">
      <c r="A33" s="7"/>
      <c r="B33" s="7"/>
      <c r="C33" s="7"/>
      <c r="D33" s="7"/>
      <c r="E33" s="7"/>
      <c r="F33" s="7"/>
      <c r="G33" s="7"/>
      <c r="H33" s="7"/>
      <c r="I33" s="7"/>
      <c r="J33" s="8"/>
      <c r="K33" s="8"/>
      <c r="L33" s="8"/>
      <c r="M33" s="8"/>
      <c r="N33" s="8"/>
      <c r="O33" s="7"/>
    </row>
    <row r="34" spans="1:15" ht="30" customHeight="1" x14ac:dyDescent="0.3">
      <c r="A34" s="3" t="s">
        <v>238</v>
      </c>
    </row>
    <row r="35" spans="1:15" ht="78" x14ac:dyDescent="0.3">
      <c r="A35" s="5" t="s">
        <v>76</v>
      </c>
      <c r="B35" s="6" t="s">
        <v>260</v>
      </c>
      <c r="C35" s="6" t="s">
        <v>229</v>
      </c>
      <c r="D35" s="6" t="s">
        <v>228</v>
      </c>
      <c r="E35" s="6" t="s">
        <v>261</v>
      </c>
      <c r="F35" s="6" t="s">
        <v>262</v>
      </c>
      <c r="G35" s="6" t="s">
        <v>263</v>
      </c>
      <c r="H35" s="6" t="s">
        <v>264</v>
      </c>
      <c r="I35" s="6" t="s">
        <v>265</v>
      </c>
      <c r="J35" s="6" t="s">
        <v>266</v>
      </c>
      <c r="K35" s="6" t="s">
        <v>267</v>
      </c>
      <c r="L35" s="6" t="s">
        <v>268</v>
      </c>
      <c r="M35" s="6" t="s">
        <v>269</v>
      </c>
      <c r="N35" s="6" t="s">
        <v>270</v>
      </c>
      <c r="O35" s="6" t="s">
        <v>104</v>
      </c>
    </row>
    <row r="36" spans="1:15" x14ac:dyDescent="0.25">
      <c r="A36" s="11" t="s">
        <v>105</v>
      </c>
      <c r="B36" s="7">
        <v>189000</v>
      </c>
      <c r="C36" s="7">
        <v>26000</v>
      </c>
      <c r="D36" s="7">
        <v>163000</v>
      </c>
      <c r="E36" s="7">
        <v>56000</v>
      </c>
      <c r="F36" s="7">
        <v>43000</v>
      </c>
      <c r="G36" s="7">
        <v>19000</v>
      </c>
      <c r="H36" s="7">
        <v>32000</v>
      </c>
      <c r="I36" s="7">
        <v>13000</v>
      </c>
      <c r="J36" s="8">
        <v>34.457172691256403</v>
      </c>
      <c r="K36" s="8">
        <v>26.408279843985099</v>
      </c>
      <c r="L36" s="8">
        <v>11.5309726359756</v>
      </c>
      <c r="M36" s="8">
        <v>19.7358803476552</v>
      </c>
      <c r="N36" s="8">
        <v>7.8676944811277298</v>
      </c>
      <c r="O36" s="7"/>
    </row>
    <row r="37" spans="1:15" x14ac:dyDescent="0.25">
      <c r="A37" s="11" t="s">
        <v>106</v>
      </c>
      <c r="B37" s="7">
        <v>191000</v>
      </c>
      <c r="C37" s="7">
        <v>25000</v>
      </c>
      <c r="D37" s="7">
        <v>166000</v>
      </c>
      <c r="E37" s="7">
        <v>60000</v>
      </c>
      <c r="F37" s="7">
        <v>40000</v>
      </c>
      <c r="G37" s="7">
        <v>19000</v>
      </c>
      <c r="H37" s="7">
        <v>36000</v>
      </c>
      <c r="I37" s="7">
        <v>10000</v>
      </c>
      <c r="J37" s="8">
        <v>36.348476274186403</v>
      </c>
      <c r="K37" s="8">
        <v>24.209841908179101</v>
      </c>
      <c r="L37" s="8">
        <v>11.6558101453289</v>
      </c>
      <c r="M37" s="8">
        <v>21.734916258292898</v>
      </c>
      <c r="N37" s="8">
        <v>6.0509554140127397</v>
      </c>
      <c r="O37" s="7"/>
    </row>
    <row r="38" spans="1:15" x14ac:dyDescent="0.25">
      <c r="A38" s="11" t="s">
        <v>108</v>
      </c>
      <c r="B38" s="7">
        <v>190000</v>
      </c>
      <c r="C38" s="7">
        <v>28000</v>
      </c>
      <c r="D38" s="7">
        <v>162000</v>
      </c>
      <c r="E38" s="7">
        <v>62000</v>
      </c>
      <c r="F38" s="7">
        <v>35000</v>
      </c>
      <c r="G38" s="7">
        <v>19000</v>
      </c>
      <c r="H38" s="7">
        <v>33000</v>
      </c>
      <c r="I38" s="7">
        <v>13000</v>
      </c>
      <c r="J38" s="8">
        <v>38.164977540186399</v>
      </c>
      <c r="K38" s="8">
        <v>21.5416218089122</v>
      </c>
      <c r="L38" s="8">
        <v>11.683434185939999</v>
      </c>
      <c r="M38" s="8">
        <v>20.5318582866194</v>
      </c>
      <c r="N38" s="8">
        <v>8.0781081783420596</v>
      </c>
      <c r="O38" s="7"/>
    </row>
    <row r="39" spans="1:15" x14ac:dyDescent="0.25">
      <c r="A39" s="11" t="s">
        <v>109</v>
      </c>
      <c r="B39" s="7">
        <v>192000</v>
      </c>
      <c r="C39" s="7">
        <v>31000</v>
      </c>
      <c r="D39" s="7">
        <v>161000</v>
      </c>
      <c r="E39" s="7">
        <v>61000</v>
      </c>
      <c r="F39" s="7">
        <v>40000</v>
      </c>
      <c r="G39" s="7">
        <v>17000</v>
      </c>
      <c r="H39" s="7">
        <v>34000</v>
      </c>
      <c r="I39" s="7">
        <v>10000</v>
      </c>
      <c r="J39" s="8">
        <v>37.739001875986098</v>
      </c>
      <c r="K39" s="8">
        <v>24.590326868842499</v>
      </c>
      <c r="L39" s="8">
        <v>10.475705358362999</v>
      </c>
      <c r="M39" s="8">
        <v>21.271943447093498</v>
      </c>
      <c r="N39" s="8">
        <v>5.9230224497148702</v>
      </c>
      <c r="O39" s="7"/>
    </row>
    <row r="40" spans="1:15" x14ac:dyDescent="0.25">
      <c r="A40" s="11" t="s">
        <v>110</v>
      </c>
      <c r="B40" s="7">
        <v>190000</v>
      </c>
      <c r="C40" s="7">
        <v>32000</v>
      </c>
      <c r="D40" s="7">
        <v>158000</v>
      </c>
      <c r="E40" s="7">
        <v>58000</v>
      </c>
      <c r="F40" s="7">
        <v>33000</v>
      </c>
      <c r="G40" s="7">
        <v>17000</v>
      </c>
      <c r="H40" s="7">
        <v>34000</v>
      </c>
      <c r="I40" s="7">
        <v>16000</v>
      </c>
      <c r="J40" s="8">
        <v>36.673014507241</v>
      </c>
      <c r="K40" s="8">
        <v>20.867524152373498</v>
      </c>
      <c r="L40" s="8">
        <v>10.9288303734681</v>
      </c>
      <c r="M40" s="8">
        <v>21.363541462365301</v>
      </c>
      <c r="N40" s="8">
        <v>10.1670895045521</v>
      </c>
      <c r="O40" s="7"/>
    </row>
    <row r="41" spans="1:15" x14ac:dyDescent="0.25">
      <c r="A41" s="11" t="s">
        <v>111</v>
      </c>
      <c r="B41" s="7">
        <v>189000</v>
      </c>
      <c r="C41" s="7">
        <v>30000</v>
      </c>
      <c r="D41" s="7">
        <v>159000</v>
      </c>
      <c r="E41" s="7">
        <v>56000</v>
      </c>
      <c r="F41" s="7">
        <v>35000</v>
      </c>
      <c r="G41" s="7">
        <v>19000</v>
      </c>
      <c r="H41" s="7">
        <v>39000</v>
      </c>
      <c r="I41" s="7">
        <v>10000</v>
      </c>
      <c r="J41" s="8">
        <v>35.176579632653798</v>
      </c>
      <c r="K41" s="8">
        <v>21.960692825211101</v>
      </c>
      <c r="L41" s="8">
        <v>11.679918283448</v>
      </c>
      <c r="M41" s="8">
        <v>24.779787763955198</v>
      </c>
      <c r="N41" s="8">
        <v>6.4030214947319299</v>
      </c>
      <c r="O41" s="7"/>
    </row>
    <row r="42" spans="1:15" x14ac:dyDescent="0.25">
      <c r="A42" s="11" t="s">
        <v>112</v>
      </c>
      <c r="B42" s="7">
        <v>180000</v>
      </c>
      <c r="C42" s="7">
        <v>26000</v>
      </c>
      <c r="D42" s="7">
        <v>154000</v>
      </c>
      <c r="E42" s="7">
        <v>51000</v>
      </c>
      <c r="F42" s="7">
        <v>33000</v>
      </c>
      <c r="G42" s="7">
        <v>17000</v>
      </c>
      <c r="H42" s="7">
        <v>39000</v>
      </c>
      <c r="I42" s="7">
        <v>13000</v>
      </c>
      <c r="J42" s="8">
        <v>33.415823852350698</v>
      </c>
      <c r="K42" s="8">
        <v>21.5137444400305</v>
      </c>
      <c r="L42" s="8">
        <v>10.8815848599506</v>
      </c>
      <c r="M42" s="8">
        <v>25.628284696489199</v>
      </c>
      <c r="N42" s="8">
        <v>8.5605621511790702</v>
      </c>
      <c r="O42" s="7"/>
    </row>
    <row r="43" spans="1:15" x14ac:dyDescent="0.25">
      <c r="A43" s="11" t="s">
        <v>113</v>
      </c>
      <c r="B43" s="7">
        <v>183000</v>
      </c>
      <c r="C43" s="7">
        <v>25000</v>
      </c>
      <c r="D43" s="7">
        <v>157000</v>
      </c>
      <c r="E43" s="7">
        <v>55000</v>
      </c>
      <c r="F43" s="7">
        <v>33000</v>
      </c>
      <c r="G43" s="7">
        <v>16000</v>
      </c>
      <c r="H43" s="7">
        <v>42000</v>
      </c>
      <c r="I43" s="7">
        <v>11000</v>
      </c>
      <c r="J43" s="8">
        <v>35.096215032962597</v>
      </c>
      <c r="K43" s="8">
        <v>21.224578104716599</v>
      </c>
      <c r="L43" s="8">
        <v>10.0898516048566</v>
      </c>
      <c r="M43" s="8">
        <v>26.549494743808399</v>
      </c>
      <c r="N43" s="8">
        <v>7.0398605136559196</v>
      </c>
      <c r="O43" s="7"/>
    </row>
    <row r="44" spans="1:15" x14ac:dyDescent="0.25">
      <c r="A44" s="11" t="s">
        <v>114</v>
      </c>
      <c r="B44" s="7">
        <v>189000</v>
      </c>
      <c r="C44" s="7">
        <v>25000</v>
      </c>
      <c r="D44" s="7">
        <v>163000</v>
      </c>
      <c r="E44" s="7">
        <v>56000</v>
      </c>
      <c r="F44" s="7">
        <v>41000</v>
      </c>
      <c r="G44" s="7">
        <v>17000</v>
      </c>
      <c r="H44" s="7">
        <v>40000</v>
      </c>
      <c r="I44" s="9">
        <v>9000</v>
      </c>
      <c r="J44" s="8">
        <v>34.237696841358002</v>
      </c>
      <c r="K44" s="8">
        <v>25.207934244429101</v>
      </c>
      <c r="L44" s="8">
        <v>10.428843340902</v>
      </c>
      <c r="M44" s="8">
        <v>24.373749181421498</v>
      </c>
      <c r="N44" s="10">
        <v>5.7517763918894902</v>
      </c>
      <c r="O44" s="7" t="s">
        <v>271</v>
      </c>
    </row>
    <row r="45" spans="1:15" x14ac:dyDescent="0.25">
      <c r="A45" s="11" t="s">
        <v>118</v>
      </c>
      <c r="B45" s="7">
        <v>-1000</v>
      </c>
      <c r="C45" s="7">
        <v>-6000</v>
      </c>
      <c r="D45" s="7">
        <v>5000</v>
      </c>
      <c r="E45" s="7">
        <v>-2000</v>
      </c>
      <c r="F45" s="7">
        <v>8000</v>
      </c>
      <c r="G45" s="7">
        <v>0</v>
      </c>
      <c r="H45" s="7">
        <v>6000</v>
      </c>
      <c r="I45" s="9">
        <v>-7000</v>
      </c>
      <c r="J45" s="8">
        <v>-2.4353176658829998</v>
      </c>
      <c r="K45" s="8">
        <v>4.3404100920555999</v>
      </c>
      <c r="L45" s="8">
        <v>-0.4999870325661</v>
      </c>
      <c r="M45" s="8">
        <v>3.0102077190562002</v>
      </c>
      <c r="N45" s="10">
        <v>-4.4153131126626102</v>
      </c>
      <c r="O45" s="7" t="s">
        <v>271</v>
      </c>
    </row>
    <row r="46" spans="1:15" x14ac:dyDescent="0.25">
      <c r="A46" s="7"/>
      <c r="B46" s="7"/>
      <c r="C46" s="7"/>
      <c r="D46" s="7"/>
      <c r="E46" s="7"/>
      <c r="F46" s="7"/>
      <c r="G46" s="7"/>
      <c r="H46" s="7"/>
      <c r="I46" s="7"/>
      <c r="J46" s="8"/>
      <c r="K46" s="8"/>
      <c r="L46" s="8"/>
      <c r="M46" s="8"/>
      <c r="N46" s="8"/>
      <c r="O46" s="7"/>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5"/>
  <sheetViews>
    <sheetView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272</v>
      </c>
    </row>
    <row r="2" spans="1:16" x14ac:dyDescent="0.25">
      <c r="A2" t="s">
        <v>123</v>
      </c>
    </row>
    <row r="3" spans="1:16" ht="30" customHeight="1" x14ac:dyDescent="0.3">
      <c r="A3" s="3" t="s">
        <v>69</v>
      </c>
    </row>
    <row r="4" spans="1:16" x14ac:dyDescent="0.25">
      <c r="A4" t="s">
        <v>72</v>
      </c>
    </row>
    <row r="5" spans="1:16" x14ac:dyDescent="0.25">
      <c r="A5" t="s">
        <v>73</v>
      </c>
    </row>
    <row r="6" spans="1:16" x14ac:dyDescent="0.25">
      <c r="A6" t="s">
        <v>273</v>
      </c>
    </row>
    <row r="7" spans="1:16" ht="30" customHeight="1" x14ac:dyDescent="0.3">
      <c r="A7" s="3" t="s">
        <v>274</v>
      </c>
    </row>
    <row r="8" spans="1:16" ht="46.8" x14ac:dyDescent="0.3">
      <c r="A8" s="5" t="s">
        <v>76</v>
      </c>
      <c r="B8" s="6" t="s">
        <v>277</v>
      </c>
      <c r="C8" s="6" t="s">
        <v>175</v>
      </c>
      <c r="D8" s="6" t="s">
        <v>278</v>
      </c>
      <c r="E8" s="6" t="s">
        <v>279</v>
      </c>
      <c r="F8" s="6" t="s">
        <v>280</v>
      </c>
      <c r="G8" s="6" t="s">
        <v>281</v>
      </c>
      <c r="H8" s="6" t="s">
        <v>282</v>
      </c>
      <c r="I8" s="6" t="s">
        <v>283</v>
      </c>
      <c r="J8" s="6" t="s">
        <v>284</v>
      </c>
      <c r="K8" s="6" t="s">
        <v>285</v>
      </c>
      <c r="L8" s="6" t="s">
        <v>286</v>
      </c>
      <c r="M8" s="6" t="s">
        <v>287</v>
      </c>
      <c r="N8" s="6" t="s">
        <v>288</v>
      </c>
      <c r="O8" s="6" t="s">
        <v>289</v>
      </c>
      <c r="P8" s="6" t="s">
        <v>104</v>
      </c>
    </row>
    <row r="9" spans="1:16" x14ac:dyDescent="0.25">
      <c r="A9" s="11" t="s">
        <v>105</v>
      </c>
      <c r="B9" s="7">
        <v>621000</v>
      </c>
      <c r="C9" s="7">
        <v>331000</v>
      </c>
      <c r="D9" s="7">
        <v>88000</v>
      </c>
      <c r="E9" s="7">
        <v>47000</v>
      </c>
      <c r="F9" s="7">
        <v>64000</v>
      </c>
      <c r="G9" s="7">
        <v>133000</v>
      </c>
      <c r="H9" s="7">
        <v>290000</v>
      </c>
      <c r="I9" s="8">
        <v>41.447311771973702</v>
      </c>
      <c r="J9" s="8">
        <v>28.145632306057401</v>
      </c>
      <c r="K9" s="8">
        <v>45.470643831205898</v>
      </c>
      <c r="L9" s="8">
        <v>19.550440160790899</v>
      </c>
      <c r="M9" s="8">
        <v>17.2214225255678</v>
      </c>
      <c r="N9" s="8">
        <v>35.530519140570703</v>
      </c>
      <c r="O9" s="8">
        <v>90.053837765965696</v>
      </c>
      <c r="P9" s="7"/>
    </row>
    <row r="10" spans="1:16" x14ac:dyDescent="0.25">
      <c r="A10" s="11" t="s">
        <v>106</v>
      </c>
      <c r="B10" s="7">
        <v>614000</v>
      </c>
      <c r="C10" s="7">
        <v>323000</v>
      </c>
      <c r="D10" s="7">
        <v>85000</v>
      </c>
      <c r="E10" s="7">
        <v>39000</v>
      </c>
      <c r="F10" s="7">
        <v>62000</v>
      </c>
      <c r="G10" s="7">
        <v>137000</v>
      </c>
      <c r="H10" s="7">
        <v>291000</v>
      </c>
      <c r="I10" s="8">
        <v>40.913675198292502</v>
      </c>
      <c r="J10" s="8">
        <v>27.444378806359602</v>
      </c>
      <c r="K10" s="8">
        <v>44.311734381644897</v>
      </c>
      <c r="L10" s="8">
        <v>16.3384335706711</v>
      </c>
      <c r="M10" s="8">
        <v>16.580014977722001</v>
      </c>
      <c r="N10" s="8">
        <v>36.568635559599102</v>
      </c>
      <c r="O10" s="8">
        <v>89.868025134538996</v>
      </c>
      <c r="P10" s="7"/>
    </row>
    <row r="11" spans="1:16" x14ac:dyDescent="0.25">
      <c r="A11" s="11" t="s">
        <v>108</v>
      </c>
      <c r="B11" s="7">
        <v>615000</v>
      </c>
      <c r="C11" s="7">
        <v>322000</v>
      </c>
      <c r="D11" s="7">
        <v>85000</v>
      </c>
      <c r="E11" s="7">
        <v>39000</v>
      </c>
      <c r="F11" s="7">
        <v>62000</v>
      </c>
      <c r="G11" s="7">
        <v>136000</v>
      </c>
      <c r="H11" s="7">
        <v>293000</v>
      </c>
      <c r="I11" s="8">
        <v>40.925799691653097</v>
      </c>
      <c r="J11" s="8">
        <v>27.365067278331601</v>
      </c>
      <c r="K11" s="8">
        <v>43.923752298567798</v>
      </c>
      <c r="L11" s="8">
        <v>16.251534855459902</v>
      </c>
      <c r="M11" s="8">
        <v>16.758331246988298</v>
      </c>
      <c r="N11" s="8">
        <v>36.3666410781303</v>
      </c>
      <c r="O11" s="8">
        <v>89.943936717610001</v>
      </c>
      <c r="P11" s="7"/>
    </row>
    <row r="12" spans="1:16" x14ac:dyDescent="0.25">
      <c r="A12" s="11" t="s">
        <v>109</v>
      </c>
      <c r="B12" s="7">
        <v>624000</v>
      </c>
      <c r="C12" s="7">
        <v>328000</v>
      </c>
      <c r="D12" s="7">
        <v>83000</v>
      </c>
      <c r="E12" s="7">
        <v>44000</v>
      </c>
      <c r="F12" s="7">
        <v>68000</v>
      </c>
      <c r="G12" s="7">
        <v>132000</v>
      </c>
      <c r="H12" s="7">
        <v>296000</v>
      </c>
      <c r="I12" s="8">
        <v>41.457574546921798</v>
      </c>
      <c r="J12" s="8">
        <v>27.8551266953178</v>
      </c>
      <c r="K12" s="8">
        <v>43.096758171828299</v>
      </c>
      <c r="L12" s="8">
        <v>18.826924134662999</v>
      </c>
      <c r="M12" s="8">
        <v>18.256831615508599</v>
      </c>
      <c r="N12" s="8">
        <v>35.191486415966402</v>
      </c>
      <c r="O12" s="8">
        <v>90.354395042195705</v>
      </c>
      <c r="P12" s="7"/>
    </row>
    <row r="13" spans="1:16" x14ac:dyDescent="0.25">
      <c r="A13" s="11" t="s">
        <v>110</v>
      </c>
      <c r="B13" s="7">
        <v>622000</v>
      </c>
      <c r="C13" s="7">
        <v>325000</v>
      </c>
      <c r="D13" s="7">
        <v>85000</v>
      </c>
      <c r="E13" s="7">
        <v>43000</v>
      </c>
      <c r="F13" s="7">
        <v>69000</v>
      </c>
      <c r="G13" s="7">
        <v>128000</v>
      </c>
      <c r="H13" s="7">
        <v>297000</v>
      </c>
      <c r="I13" s="8">
        <v>41.2871337735209</v>
      </c>
      <c r="J13" s="8">
        <v>27.632834073884101</v>
      </c>
      <c r="K13" s="8">
        <v>43.759290610289902</v>
      </c>
      <c r="L13" s="8">
        <v>18.369597489078298</v>
      </c>
      <c r="M13" s="8">
        <v>18.571263450181601</v>
      </c>
      <c r="N13" s="8">
        <v>34.1018571253679</v>
      </c>
      <c r="O13" s="8">
        <v>90.117010224725206</v>
      </c>
      <c r="P13" s="7"/>
    </row>
    <row r="14" spans="1:16" x14ac:dyDescent="0.25">
      <c r="A14" s="11" t="s">
        <v>111</v>
      </c>
      <c r="B14" s="7">
        <v>614000</v>
      </c>
      <c r="C14" s="7">
        <v>317000</v>
      </c>
      <c r="D14" s="7">
        <v>86000</v>
      </c>
      <c r="E14" s="7">
        <v>35000</v>
      </c>
      <c r="F14" s="7">
        <v>64000</v>
      </c>
      <c r="G14" s="7">
        <v>132000</v>
      </c>
      <c r="H14" s="7">
        <v>297000</v>
      </c>
      <c r="I14" s="8">
        <v>40.700524070947097</v>
      </c>
      <c r="J14" s="8">
        <v>26.902264805108601</v>
      </c>
      <c r="K14" s="8">
        <v>44.020771360637298</v>
      </c>
      <c r="L14" s="8">
        <v>14.9850370672652</v>
      </c>
      <c r="M14" s="8">
        <v>17.212883687589098</v>
      </c>
      <c r="N14" s="8">
        <v>35.11237972616</v>
      </c>
      <c r="O14" s="8">
        <v>89.802065144493696</v>
      </c>
      <c r="P14" s="7"/>
    </row>
    <row r="15" spans="1:16" x14ac:dyDescent="0.25">
      <c r="A15" s="11" t="s">
        <v>112</v>
      </c>
      <c r="B15" s="7">
        <v>612000</v>
      </c>
      <c r="C15" s="7">
        <v>312000</v>
      </c>
      <c r="D15" s="7">
        <v>90000</v>
      </c>
      <c r="E15" s="7">
        <v>39000</v>
      </c>
      <c r="F15" s="7">
        <v>58000</v>
      </c>
      <c r="G15" s="7">
        <v>125000</v>
      </c>
      <c r="H15" s="7">
        <v>300000</v>
      </c>
      <c r="I15" s="8">
        <v>40.463809235822403</v>
      </c>
      <c r="J15" s="8">
        <v>26.465873983584601</v>
      </c>
      <c r="K15" s="8">
        <v>46.406744697992103</v>
      </c>
      <c r="L15" s="8">
        <v>16.585704667672299</v>
      </c>
      <c r="M15" s="8">
        <v>15.4265289103288</v>
      </c>
      <c r="N15" s="8">
        <v>33.245666054148103</v>
      </c>
      <c r="O15" s="8">
        <v>90.036720736097493</v>
      </c>
      <c r="P15" s="7"/>
    </row>
    <row r="16" spans="1:16" x14ac:dyDescent="0.25">
      <c r="A16" s="11" t="s">
        <v>113</v>
      </c>
      <c r="B16" s="7">
        <v>619000</v>
      </c>
      <c r="C16" s="7">
        <v>321000</v>
      </c>
      <c r="D16" s="7">
        <v>96000</v>
      </c>
      <c r="E16" s="7">
        <v>39000</v>
      </c>
      <c r="F16" s="7">
        <v>56000</v>
      </c>
      <c r="G16" s="7">
        <v>130000</v>
      </c>
      <c r="H16" s="7">
        <v>298000</v>
      </c>
      <c r="I16" s="8">
        <v>40.899860883029397</v>
      </c>
      <c r="J16" s="8">
        <v>27.2204563880418</v>
      </c>
      <c r="K16" s="8">
        <v>49.028065597257402</v>
      </c>
      <c r="L16" s="8">
        <v>16.474758691381201</v>
      </c>
      <c r="M16" s="8">
        <v>15.1059311253525</v>
      </c>
      <c r="N16" s="8">
        <v>34.603954342706203</v>
      </c>
      <c r="O16" s="8">
        <v>89.098851976023596</v>
      </c>
      <c r="P16" s="7"/>
    </row>
    <row r="17" spans="1:16" x14ac:dyDescent="0.25">
      <c r="A17" s="11" t="s">
        <v>114</v>
      </c>
      <c r="B17" s="7">
        <v>632000</v>
      </c>
      <c r="C17" s="7">
        <v>334000</v>
      </c>
      <c r="D17" s="7">
        <v>94000</v>
      </c>
      <c r="E17" s="7">
        <v>40000</v>
      </c>
      <c r="F17" s="7">
        <v>62000</v>
      </c>
      <c r="G17" s="7">
        <v>137000</v>
      </c>
      <c r="H17" s="7">
        <v>298000</v>
      </c>
      <c r="I17" s="8">
        <v>41.693500195892497</v>
      </c>
      <c r="J17" s="8">
        <v>28.307608572169801</v>
      </c>
      <c r="K17" s="8">
        <v>47.854714836842099</v>
      </c>
      <c r="L17" s="8">
        <v>17.289543385649299</v>
      </c>
      <c r="M17" s="8">
        <v>16.6488811149535</v>
      </c>
      <c r="N17" s="8">
        <v>36.535475362411297</v>
      </c>
      <c r="O17" s="8">
        <v>88.601307189542496</v>
      </c>
      <c r="P17" s="7"/>
    </row>
    <row r="18" spans="1:16" x14ac:dyDescent="0.25">
      <c r="A18" s="11" t="s">
        <v>118</v>
      </c>
      <c r="B18" s="7">
        <v>10000</v>
      </c>
      <c r="C18" s="7">
        <v>9000</v>
      </c>
      <c r="D18" s="7">
        <v>9000</v>
      </c>
      <c r="E18" s="7">
        <v>-3000</v>
      </c>
      <c r="F18" s="7">
        <v>-7000</v>
      </c>
      <c r="G18" s="7">
        <v>9000</v>
      </c>
      <c r="H18" s="7">
        <v>2000</v>
      </c>
      <c r="I18" s="8">
        <v>0.40636642237159698</v>
      </c>
      <c r="J18" s="8">
        <v>0.67477449828570002</v>
      </c>
      <c r="K18" s="8">
        <v>4.0954242265521996</v>
      </c>
      <c r="L18" s="8">
        <v>-1.0800541034290001</v>
      </c>
      <c r="M18" s="8">
        <v>-1.9223823352281</v>
      </c>
      <c r="N18" s="8">
        <v>2.4336182370434001</v>
      </c>
      <c r="O18" s="8">
        <v>-1.5157030351827101</v>
      </c>
      <c r="P18" s="7" t="s">
        <v>117</v>
      </c>
    </row>
    <row r="19" spans="1:16" x14ac:dyDescent="0.25">
      <c r="A19" s="7"/>
      <c r="B19" s="7"/>
      <c r="C19" s="7"/>
      <c r="D19" s="7"/>
      <c r="E19" s="7"/>
      <c r="F19" s="7"/>
      <c r="G19" s="7"/>
      <c r="H19" s="7"/>
      <c r="I19" s="8"/>
      <c r="J19" s="8"/>
      <c r="K19" s="8"/>
      <c r="L19" s="8"/>
      <c r="M19" s="8"/>
      <c r="N19" s="8"/>
      <c r="O19" s="8"/>
      <c r="P19" s="7"/>
    </row>
    <row r="20" spans="1:16" ht="30" customHeight="1" x14ac:dyDescent="0.3">
      <c r="A20" s="3" t="s">
        <v>275</v>
      </c>
    </row>
    <row r="21" spans="1:16" ht="46.8" x14ac:dyDescent="0.3">
      <c r="A21" s="5" t="s">
        <v>76</v>
      </c>
      <c r="B21" s="6" t="s">
        <v>290</v>
      </c>
      <c r="C21" s="6" t="s">
        <v>291</v>
      </c>
      <c r="D21" s="6" t="s">
        <v>292</v>
      </c>
      <c r="E21" s="6" t="s">
        <v>293</v>
      </c>
      <c r="F21" s="6" t="s">
        <v>294</v>
      </c>
      <c r="G21" s="6" t="s">
        <v>295</v>
      </c>
      <c r="H21" s="6" t="s">
        <v>296</v>
      </c>
      <c r="I21" s="6" t="s">
        <v>297</v>
      </c>
      <c r="J21" s="6" t="s">
        <v>298</v>
      </c>
      <c r="K21" s="6" t="s">
        <v>299</v>
      </c>
      <c r="L21" s="6" t="s">
        <v>300</v>
      </c>
      <c r="M21" s="6" t="s">
        <v>301</v>
      </c>
      <c r="N21" s="6" t="s">
        <v>302</v>
      </c>
      <c r="O21" s="6" t="s">
        <v>303</v>
      </c>
      <c r="P21" s="6" t="s">
        <v>104</v>
      </c>
    </row>
    <row r="22" spans="1:16" x14ac:dyDescent="0.25">
      <c r="A22" s="11" t="s">
        <v>105</v>
      </c>
      <c r="B22" s="7">
        <v>275000</v>
      </c>
      <c r="C22" s="7">
        <v>142000</v>
      </c>
      <c r="D22" s="7">
        <v>45000</v>
      </c>
      <c r="E22" s="7">
        <v>16000</v>
      </c>
      <c r="F22" s="7">
        <v>24000</v>
      </c>
      <c r="G22" s="7">
        <v>57000</v>
      </c>
      <c r="H22" s="7">
        <v>133000</v>
      </c>
      <c r="I22" s="8">
        <v>37.642889396696802</v>
      </c>
      <c r="J22" s="8">
        <v>24.567317723376501</v>
      </c>
      <c r="K22" s="8">
        <v>44.974347131999302</v>
      </c>
      <c r="L22" s="8">
        <v>13.867200818274799</v>
      </c>
      <c r="M22" s="8">
        <v>13.4843641417651</v>
      </c>
      <c r="N22" s="8">
        <v>31.209217244109499</v>
      </c>
      <c r="O22" s="8">
        <v>87.900398327158499</v>
      </c>
      <c r="P22" s="7"/>
    </row>
    <row r="23" spans="1:16" x14ac:dyDescent="0.25">
      <c r="A23" s="11" t="s">
        <v>106</v>
      </c>
      <c r="B23" s="7">
        <v>264000</v>
      </c>
      <c r="C23" s="7">
        <v>132000</v>
      </c>
      <c r="D23" s="7">
        <v>41000</v>
      </c>
      <c r="E23" s="7">
        <v>10000</v>
      </c>
      <c r="F23" s="7">
        <v>22000</v>
      </c>
      <c r="G23" s="7">
        <v>58000</v>
      </c>
      <c r="H23" s="7">
        <v>133000</v>
      </c>
      <c r="I23" s="8">
        <v>36.123038083281301</v>
      </c>
      <c r="J23" s="8">
        <v>22.727727123873201</v>
      </c>
      <c r="K23" s="8">
        <v>41.381764953580202</v>
      </c>
      <c r="L23" s="8">
        <v>8.9566130698750701</v>
      </c>
      <c r="M23" s="8">
        <v>12.0228626022041</v>
      </c>
      <c r="N23" s="8">
        <v>31.889125892628201</v>
      </c>
      <c r="O23" s="8">
        <v>87.317124582540103</v>
      </c>
      <c r="P23" s="7"/>
    </row>
    <row r="24" spans="1:16" x14ac:dyDescent="0.25">
      <c r="A24" s="11" t="s">
        <v>108</v>
      </c>
      <c r="B24" s="7">
        <v>267000</v>
      </c>
      <c r="C24" s="7">
        <v>132000</v>
      </c>
      <c r="D24" s="7">
        <v>42000</v>
      </c>
      <c r="E24" s="7">
        <v>12000</v>
      </c>
      <c r="F24" s="7">
        <v>20000</v>
      </c>
      <c r="G24" s="7">
        <v>58000</v>
      </c>
      <c r="H24" s="7">
        <v>135000</v>
      </c>
      <c r="I24" s="8">
        <v>36.376407750967402</v>
      </c>
      <c r="J24" s="8">
        <v>22.768717070464501</v>
      </c>
      <c r="K24" s="8">
        <v>41.649812771581303</v>
      </c>
      <c r="L24" s="8">
        <v>10.3304335925137</v>
      </c>
      <c r="M24" s="8">
        <v>11.175314727236399</v>
      </c>
      <c r="N24" s="8">
        <v>31.800070858201799</v>
      </c>
      <c r="O24" s="8">
        <v>88.075958813094402</v>
      </c>
      <c r="P24" s="7"/>
    </row>
    <row r="25" spans="1:16" x14ac:dyDescent="0.25">
      <c r="A25" s="11" t="s">
        <v>109</v>
      </c>
      <c r="B25" s="7">
        <v>271000</v>
      </c>
      <c r="C25" s="7">
        <v>136000</v>
      </c>
      <c r="D25" s="7">
        <v>43000</v>
      </c>
      <c r="E25" s="7">
        <v>11000</v>
      </c>
      <c r="F25" s="7">
        <v>24000</v>
      </c>
      <c r="G25" s="7">
        <v>57000</v>
      </c>
      <c r="H25" s="7">
        <v>135000</v>
      </c>
      <c r="I25" s="8">
        <v>36.874721701369701</v>
      </c>
      <c r="J25" s="8">
        <v>23.3928774408664</v>
      </c>
      <c r="K25" s="8">
        <v>42.850429444172299</v>
      </c>
      <c r="L25" s="8">
        <v>9.6881721351511096</v>
      </c>
      <c r="M25" s="8">
        <v>13.4635433996584</v>
      </c>
      <c r="N25" s="8">
        <v>31.2568764365625</v>
      </c>
      <c r="O25" s="8">
        <v>87.792297335093906</v>
      </c>
      <c r="P25" s="7"/>
    </row>
    <row r="26" spans="1:16" x14ac:dyDescent="0.25">
      <c r="A26" s="11" t="s">
        <v>110</v>
      </c>
      <c r="B26" s="7">
        <v>269000</v>
      </c>
      <c r="C26" s="7">
        <v>136000</v>
      </c>
      <c r="D26" s="7">
        <v>43000</v>
      </c>
      <c r="E26" s="7">
        <v>14000</v>
      </c>
      <c r="F26" s="7">
        <v>23000</v>
      </c>
      <c r="G26" s="7">
        <v>56000</v>
      </c>
      <c r="H26" s="7">
        <v>133000</v>
      </c>
      <c r="I26" s="8">
        <v>36.579403879514302</v>
      </c>
      <c r="J26" s="8">
        <v>23.355505518946199</v>
      </c>
      <c r="K26" s="8">
        <v>42.415719130261301</v>
      </c>
      <c r="L26" s="8">
        <v>12.0822710377448</v>
      </c>
      <c r="M26" s="8">
        <v>12.830355906384201</v>
      </c>
      <c r="N26" s="8">
        <v>30.447639274628301</v>
      </c>
      <c r="O26" s="8">
        <v>86.252651182039202</v>
      </c>
      <c r="P26" s="7"/>
    </row>
    <row r="27" spans="1:16" x14ac:dyDescent="0.25">
      <c r="A27" s="11" t="s">
        <v>111</v>
      </c>
      <c r="B27" s="7">
        <v>261000</v>
      </c>
      <c r="C27" s="7">
        <v>128000</v>
      </c>
      <c r="D27" s="7">
        <v>41000</v>
      </c>
      <c r="E27" s="9">
        <v>7000</v>
      </c>
      <c r="F27" s="7">
        <v>22000</v>
      </c>
      <c r="G27" s="7">
        <v>59000</v>
      </c>
      <c r="H27" s="7">
        <v>133000</v>
      </c>
      <c r="I27" s="8">
        <v>35.371740224915499</v>
      </c>
      <c r="J27" s="8">
        <v>22.029449203564202</v>
      </c>
      <c r="K27" s="8">
        <v>40.4639047136139</v>
      </c>
      <c r="L27" s="10">
        <v>5.7558534467192297</v>
      </c>
      <c r="M27" s="8">
        <v>11.922075193125499</v>
      </c>
      <c r="N27" s="8">
        <v>32.193291543903399</v>
      </c>
      <c r="O27" s="8">
        <v>85.233255549341393</v>
      </c>
      <c r="P27" s="7" t="s">
        <v>304</v>
      </c>
    </row>
    <row r="28" spans="1:16" x14ac:dyDescent="0.25">
      <c r="A28" s="11" t="s">
        <v>112</v>
      </c>
      <c r="B28" s="7">
        <v>267000</v>
      </c>
      <c r="C28" s="7">
        <v>132000</v>
      </c>
      <c r="D28" s="7">
        <v>45000</v>
      </c>
      <c r="E28" s="9">
        <v>11000</v>
      </c>
      <c r="F28" s="7">
        <v>22000</v>
      </c>
      <c r="G28" s="7">
        <v>54000</v>
      </c>
      <c r="H28" s="7">
        <v>134000</v>
      </c>
      <c r="I28" s="8">
        <v>36.143266211724303</v>
      </c>
      <c r="J28" s="8">
        <v>22.7546958363126</v>
      </c>
      <c r="K28" s="8">
        <v>44.967394105171401</v>
      </c>
      <c r="L28" s="10">
        <v>9.3727928890113894</v>
      </c>
      <c r="M28" s="8">
        <v>11.941658063696901</v>
      </c>
      <c r="N28" s="8">
        <v>29.675631231316299</v>
      </c>
      <c r="O28" s="8">
        <v>85.925097462772399</v>
      </c>
      <c r="P28" s="7" t="s">
        <v>304</v>
      </c>
    </row>
    <row r="29" spans="1:16" x14ac:dyDescent="0.25">
      <c r="A29" s="11" t="s">
        <v>113</v>
      </c>
      <c r="B29" s="7">
        <v>270000</v>
      </c>
      <c r="C29" s="7">
        <v>138000</v>
      </c>
      <c r="D29" s="7">
        <v>46000</v>
      </c>
      <c r="E29" s="7">
        <v>15000</v>
      </c>
      <c r="F29" s="7">
        <v>21000</v>
      </c>
      <c r="G29" s="7">
        <v>56000</v>
      </c>
      <c r="H29" s="7">
        <v>131000</v>
      </c>
      <c r="I29" s="8">
        <v>36.479178665195697</v>
      </c>
      <c r="J29" s="8">
        <v>23.7834170638499</v>
      </c>
      <c r="K29" s="8">
        <v>45.6964439218631</v>
      </c>
      <c r="L29" s="8">
        <v>13.147836590311</v>
      </c>
      <c r="M29" s="8">
        <v>11.3390357355437</v>
      </c>
      <c r="N29" s="8">
        <v>30.713947372719399</v>
      </c>
      <c r="O29" s="8">
        <v>83.426379335530896</v>
      </c>
      <c r="P29" s="7"/>
    </row>
    <row r="30" spans="1:16" x14ac:dyDescent="0.25">
      <c r="A30" s="11" t="s">
        <v>114</v>
      </c>
      <c r="B30" s="7">
        <v>279000</v>
      </c>
      <c r="C30" s="7">
        <v>145000</v>
      </c>
      <c r="D30" s="7">
        <v>46000</v>
      </c>
      <c r="E30" s="7">
        <v>17000</v>
      </c>
      <c r="F30" s="7">
        <v>24000</v>
      </c>
      <c r="G30" s="7">
        <v>58000</v>
      </c>
      <c r="H30" s="7">
        <v>134000</v>
      </c>
      <c r="I30" s="8">
        <v>37.718033848894599</v>
      </c>
      <c r="J30" s="8">
        <v>24.957300755454799</v>
      </c>
      <c r="K30" s="8">
        <v>45.698649553132</v>
      </c>
      <c r="L30" s="8">
        <v>14.487112956235899</v>
      </c>
      <c r="M30" s="8">
        <v>13.2078274312184</v>
      </c>
      <c r="N30" s="8">
        <v>31.706759053471</v>
      </c>
      <c r="O30" s="8">
        <v>84.656231649797604</v>
      </c>
      <c r="P30" s="7"/>
    </row>
    <row r="31" spans="1:16" x14ac:dyDescent="0.25">
      <c r="A31" s="11" t="s">
        <v>118</v>
      </c>
      <c r="B31" s="7">
        <v>10000</v>
      </c>
      <c r="C31" s="7">
        <v>10000</v>
      </c>
      <c r="D31" s="7">
        <v>4000</v>
      </c>
      <c r="E31" s="7">
        <v>3000</v>
      </c>
      <c r="F31" s="7">
        <v>1000</v>
      </c>
      <c r="G31" s="7">
        <v>2000</v>
      </c>
      <c r="H31" s="7">
        <v>1000</v>
      </c>
      <c r="I31" s="8">
        <v>1.1386299693802999</v>
      </c>
      <c r="J31" s="8">
        <v>1.6017952365085999</v>
      </c>
      <c r="K31" s="8">
        <v>3.2829304228707001</v>
      </c>
      <c r="L31" s="8">
        <v>2.4048419184910999</v>
      </c>
      <c r="M31" s="8">
        <v>0.37747152483419899</v>
      </c>
      <c r="N31" s="8">
        <v>1.2591197788427</v>
      </c>
      <c r="O31" s="8">
        <v>-1.5964195322415999</v>
      </c>
      <c r="P31" s="7" t="s">
        <v>117</v>
      </c>
    </row>
    <row r="32" spans="1:16" x14ac:dyDescent="0.25">
      <c r="A32" s="7"/>
      <c r="B32" s="7"/>
      <c r="C32" s="7"/>
      <c r="D32" s="7"/>
      <c r="E32" s="7"/>
      <c r="F32" s="7"/>
      <c r="G32" s="7"/>
      <c r="H32" s="7"/>
      <c r="I32" s="8"/>
      <c r="J32" s="8"/>
      <c r="K32" s="8"/>
      <c r="L32" s="8"/>
      <c r="M32" s="8"/>
      <c r="N32" s="8"/>
      <c r="O32" s="8"/>
      <c r="P32" s="7"/>
    </row>
    <row r="33" spans="1:16" ht="30" customHeight="1" x14ac:dyDescent="0.3">
      <c r="A33" s="3" t="s">
        <v>276</v>
      </c>
    </row>
    <row r="34" spans="1:16" ht="46.8" x14ac:dyDescent="0.3">
      <c r="A34" s="5" t="s">
        <v>76</v>
      </c>
      <c r="B34" s="6" t="s">
        <v>305</v>
      </c>
      <c r="C34" s="6" t="s">
        <v>306</v>
      </c>
      <c r="D34" s="6" t="s">
        <v>307</v>
      </c>
      <c r="E34" s="6" t="s">
        <v>308</v>
      </c>
      <c r="F34" s="6" t="s">
        <v>309</v>
      </c>
      <c r="G34" s="6" t="s">
        <v>310</v>
      </c>
      <c r="H34" s="6" t="s">
        <v>311</v>
      </c>
      <c r="I34" s="6" t="s">
        <v>312</v>
      </c>
      <c r="J34" s="6" t="s">
        <v>313</v>
      </c>
      <c r="K34" s="6" t="s">
        <v>314</v>
      </c>
      <c r="L34" s="6" t="s">
        <v>315</v>
      </c>
      <c r="M34" s="6" t="s">
        <v>316</v>
      </c>
      <c r="N34" s="6" t="s">
        <v>317</v>
      </c>
      <c r="O34" s="6" t="s">
        <v>318</v>
      </c>
      <c r="P34" s="6" t="s">
        <v>104</v>
      </c>
    </row>
    <row r="35" spans="1:16" x14ac:dyDescent="0.25">
      <c r="A35" s="11" t="s">
        <v>105</v>
      </c>
      <c r="B35" s="7">
        <v>346000</v>
      </c>
      <c r="C35" s="7">
        <v>189000</v>
      </c>
      <c r="D35" s="7">
        <v>43000</v>
      </c>
      <c r="E35" s="7">
        <v>30000</v>
      </c>
      <c r="F35" s="7">
        <v>40000</v>
      </c>
      <c r="G35" s="7">
        <v>76000</v>
      </c>
      <c r="H35" s="7">
        <v>157000</v>
      </c>
      <c r="I35" s="8">
        <v>45.070653810014697</v>
      </c>
      <c r="J35" s="8">
        <v>31.625584207163602</v>
      </c>
      <c r="K35" s="8">
        <v>46.0023449180892</v>
      </c>
      <c r="L35" s="8">
        <v>25.060742797639701</v>
      </c>
      <c r="M35" s="8">
        <v>20.738988691725201</v>
      </c>
      <c r="N35" s="8">
        <v>39.668397358472802</v>
      </c>
      <c r="O35" s="8">
        <v>91.953781021214894</v>
      </c>
      <c r="P35" s="7"/>
    </row>
    <row r="36" spans="1:16" x14ac:dyDescent="0.25">
      <c r="A36" s="11" t="s">
        <v>106</v>
      </c>
      <c r="B36" s="7">
        <v>349000</v>
      </c>
      <c r="C36" s="7">
        <v>191000</v>
      </c>
      <c r="D36" s="7">
        <v>44000</v>
      </c>
      <c r="E36" s="7">
        <v>28000</v>
      </c>
      <c r="F36" s="7">
        <v>40000</v>
      </c>
      <c r="G36" s="7">
        <v>79000</v>
      </c>
      <c r="H36" s="7">
        <v>158000</v>
      </c>
      <c r="I36" s="8">
        <v>45.478675626349002</v>
      </c>
      <c r="J36" s="8">
        <v>32.033641066921597</v>
      </c>
      <c r="K36" s="8">
        <v>47.451544973999702</v>
      </c>
      <c r="L36" s="8">
        <v>23.5109145668605</v>
      </c>
      <c r="M36" s="8">
        <v>20.871298107602001</v>
      </c>
      <c r="N36" s="8">
        <v>41.047800068927302</v>
      </c>
      <c r="O36" s="8">
        <v>92.1209864620361</v>
      </c>
      <c r="P36" s="7"/>
    </row>
    <row r="37" spans="1:16" x14ac:dyDescent="0.25">
      <c r="A37" s="11" t="s">
        <v>108</v>
      </c>
      <c r="B37" s="7">
        <v>348000</v>
      </c>
      <c r="C37" s="7">
        <v>190000</v>
      </c>
      <c r="D37" s="7">
        <v>43000</v>
      </c>
      <c r="E37" s="7">
        <v>26000</v>
      </c>
      <c r="F37" s="7">
        <v>42000</v>
      </c>
      <c r="G37" s="7">
        <v>78000</v>
      </c>
      <c r="H37" s="7">
        <v>158000</v>
      </c>
      <c r="I37" s="8">
        <v>45.263064817933198</v>
      </c>
      <c r="J37" s="8">
        <v>31.839107254562901</v>
      </c>
      <c r="K37" s="8">
        <v>46.361226482930299</v>
      </c>
      <c r="L37" s="8">
        <v>22.015888613160602</v>
      </c>
      <c r="M37" s="8">
        <v>22.015922051989701</v>
      </c>
      <c r="N37" s="8">
        <v>40.736973338966997</v>
      </c>
      <c r="O37" s="8">
        <v>91.595758228273098</v>
      </c>
      <c r="P37" s="7"/>
    </row>
    <row r="38" spans="1:16" x14ac:dyDescent="0.25">
      <c r="A38" s="11" t="s">
        <v>109</v>
      </c>
      <c r="B38" s="7">
        <v>353000</v>
      </c>
      <c r="C38" s="7">
        <v>192000</v>
      </c>
      <c r="D38" s="7">
        <v>40000</v>
      </c>
      <c r="E38" s="7">
        <v>33000</v>
      </c>
      <c r="F38" s="7">
        <v>44000</v>
      </c>
      <c r="G38" s="7">
        <v>75000</v>
      </c>
      <c r="H38" s="7">
        <v>161000</v>
      </c>
      <c r="I38" s="8">
        <v>45.828679339384003</v>
      </c>
      <c r="J38" s="8">
        <v>32.200260278659201</v>
      </c>
      <c r="K38" s="8">
        <v>43.360886859005298</v>
      </c>
      <c r="L38" s="8">
        <v>27.739983619436</v>
      </c>
      <c r="M38" s="8">
        <v>22.773518945272698</v>
      </c>
      <c r="N38" s="8">
        <v>38.954112193343398</v>
      </c>
      <c r="O38" s="8">
        <v>92.622535470794205</v>
      </c>
      <c r="P38" s="7"/>
    </row>
    <row r="39" spans="1:16" x14ac:dyDescent="0.25">
      <c r="A39" s="11" t="s">
        <v>110</v>
      </c>
      <c r="B39" s="7">
        <v>353000</v>
      </c>
      <c r="C39" s="7">
        <v>190000</v>
      </c>
      <c r="D39" s="7">
        <v>42000</v>
      </c>
      <c r="E39" s="7">
        <v>29000</v>
      </c>
      <c r="F39" s="7">
        <v>46000</v>
      </c>
      <c r="G39" s="7">
        <v>72000</v>
      </c>
      <c r="H39" s="7">
        <v>163000</v>
      </c>
      <c r="I39" s="8">
        <v>45.778891017650302</v>
      </c>
      <c r="J39" s="8">
        <v>31.7992719272799</v>
      </c>
      <c r="K39" s="8">
        <v>45.200248170809999</v>
      </c>
      <c r="L39" s="8">
        <v>24.510173797127699</v>
      </c>
      <c r="M39" s="8">
        <v>23.9832685800226</v>
      </c>
      <c r="N39" s="8">
        <v>37.5947364037645</v>
      </c>
      <c r="O39" s="8">
        <v>93.540680820834794</v>
      </c>
      <c r="P39" s="7"/>
    </row>
    <row r="40" spans="1:16" x14ac:dyDescent="0.25">
      <c r="A40" s="11" t="s">
        <v>111</v>
      </c>
      <c r="B40" s="7">
        <v>353000</v>
      </c>
      <c r="C40" s="7">
        <v>189000</v>
      </c>
      <c r="D40" s="7">
        <v>45000</v>
      </c>
      <c r="E40" s="7">
        <v>29000</v>
      </c>
      <c r="F40" s="7">
        <v>43000</v>
      </c>
      <c r="G40" s="7">
        <v>73000</v>
      </c>
      <c r="H40" s="7">
        <v>165000</v>
      </c>
      <c r="I40" s="8">
        <v>45.786645286552698</v>
      </c>
      <c r="J40" s="8">
        <v>31.650458097412301</v>
      </c>
      <c r="K40" s="8">
        <v>47.837823419578598</v>
      </c>
      <c r="L40" s="8">
        <v>24.008608731473199</v>
      </c>
      <c r="M40" s="8">
        <v>22.2058132860199</v>
      </c>
      <c r="N40" s="8">
        <v>37.8997784642266</v>
      </c>
      <c r="O40" s="8">
        <v>93.852694931579506</v>
      </c>
      <c r="P40" s="7"/>
    </row>
    <row r="41" spans="1:16" x14ac:dyDescent="0.25">
      <c r="A41" s="11" t="s">
        <v>112</v>
      </c>
      <c r="B41" s="7">
        <v>345000</v>
      </c>
      <c r="C41" s="7">
        <v>180000</v>
      </c>
      <c r="D41" s="7">
        <v>45000</v>
      </c>
      <c r="E41" s="7">
        <v>28000</v>
      </c>
      <c r="F41" s="7">
        <v>36000</v>
      </c>
      <c r="G41" s="7">
        <v>71000</v>
      </c>
      <c r="H41" s="7">
        <v>165000</v>
      </c>
      <c r="I41" s="8">
        <v>44.589928969573698</v>
      </c>
      <c r="J41" s="8">
        <v>30.084107404099299</v>
      </c>
      <c r="K41" s="8">
        <v>47.952158506868699</v>
      </c>
      <c r="L41" s="8">
        <v>23.6481244096613</v>
      </c>
      <c r="M41" s="8">
        <v>18.717868502007398</v>
      </c>
      <c r="N41" s="8">
        <v>36.653429940642603</v>
      </c>
      <c r="O41" s="8">
        <v>93.685625482099894</v>
      </c>
      <c r="P41" s="7"/>
    </row>
    <row r="42" spans="1:16" x14ac:dyDescent="0.25">
      <c r="A42" s="11" t="s">
        <v>113</v>
      </c>
      <c r="B42" s="7">
        <v>349000</v>
      </c>
      <c r="C42" s="7">
        <v>183000</v>
      </c>
      <c r="D42" s="7">
        <v>50000</v>
      </c>
      <c r="E42" s="7">
        <v>23000</v>
      </c>
      <c r="F42" s="7">
        <v>36000</v>
      </c>
      <c r="G42" s="7">
        <v>74000</v>
      </c>
      <c r="H42" s="7">
        <v>167000</v>
      </c>
      <c r="I42" s="8">
        <v>45.123617856773798</v>
      </c>
      <c r="J42" s="8">
        <v>30.572730912459601</v>
      </c>
      <c r="K42" s="8">
        <v>52.606443944475103</v>
      </c>
      <c r="L42" s="8">
        <v>19.736118746563999</v>
      </c>
      <c r="M42" s="8">
        <v>18.6664860725467</v>
      </c>
      <c r="N42" s="8">
        <v>38.315024022854203</v>
      </c>
      <c r="O42" s="8">
        <v>94.138691856692205</v>
      </c>
      <c r="P42" s="7"/>
    </row>
    <row r="43" spans="1:16" x14ac:dyDescent="0.25">
      <c r="A43" s="11" t="s">
        <v>114</v>
      </c>
      <c r="B43" s="7">
        <v>353000</v>
      </c>
      <c r="C43" s="7">
        <v>189000</v>
      </c>
      <c r="D43" s="7">
        <v>47000</v>
      </c>
      <c r="E43" s="7">
        <v>24000</v>
      </c>
      <c r="F43" s="7">
        <v>38000</v>
      </c>
      <c r="G43" s="7">
        <v>79000</v>
      </c>
      <c r="H43" s="7">
        <v>164000</v>
      </c>
      <c r="I43" s="8">
        <v>45.4932804264201</v>
      </c>
      <c r="J43" s="8">
        <v>31.577034214163099</v>
      </c>
      <c r="K43" s="8">
        <v>50.169616908850699</v>
      </c>
      <c r="L43" s="8">
        <v>20.0423088032896</v>
      </c>
      <c r="M43" s="8">
        <v>19.9044387075283</v>
      </c>
      <c r="N43" s="8">
        <v>41.139957198362701</v>
      </c>
      <c r="O43" s="8">
        <v>92.107079333194903</v>
      </c>
      <c r="P43" s="7"/>
    </row>
    <row r="44" spans="1:16" x14ac:dyDescent="0.25">
      <c r="A44" s="11" t="s">
        <v>118</v>
      </c>
      <c r="B44" s="7">
        <v>0</v>
      </c>
      <c r="C44" s="7">
        <v>-1000</v>
      </c>
      <c r="D44" s="7">
        <v>5000</v>
      </c>
      <c r="E44" s="7">
        <v>-6000</v>
      </c>
      <c r="F44" s="7">
        <v>-8000</v>
      </c>
      <c r="G44" s="7">
        <v>7000</v>
      </c>
      <c r="H44" s="7">
        <v>1000</v>
      </c>
      <c r="I44" s="8">
        <v>-0.28561059123020299</v>
      </c>
      <c r="J44" s="8">
        <v>-0.22223771311680099</v>
      </c>
      <c r="K44" s="8">
        <v>4.9693687380406999</v>
      </c>
      <c r="L44" s="8">
        <v>-4.4678649938381003</v>
      </c>
      <c r="M44" s="8">
        <v>-4.0788298724942997</v>
      </c>
      <c r="N44" s="8">
        <v>3.5452207945982002</v>
      </c>
      <c r="O44" s="8">
        <v>-1.4336014876398899</v>
      </c>
      <c r="P44" s="7" t="s">
        <v>117</v>
      </c>
    </row>
    <row r="45" spans="1:16" x14ac:dyDescent="0.25">
      <c r="A45" s="7"/>
      <c r="B45" s="7"/>
      <c r="C45" s="7"/>
      <c r="D45" s="7"/>
      <c r="E45" s="7"/>
      <c r="F45" s="7"/>
      <c r="G45" s="7"/>
      <c r="H45" s="7"/>
      <c r="I45" s="8"/>
      <c r="J45" s="8"/>
      <c r="K45" s="8"/>
      <c r="L45" s="8"/>
      <c r="M45" s="8"/>
      <c r="N45" s="8"/>
      <c r="O45" s="8"/>
      <c r="P45" s="7"/>
    </row>
  </sheetData>
  <pageMargins left="0.7" right="0.7" top="0.75" bottom="0.75" header="0.3" footer="0.3"/>
  <pageSetup paperSize="9" orientation="portrait" horizontalDpi="300" verticalDpi="300"/>
  <tableParts count="3">
    <tablePart r:id="rId1"/>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6"/>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319</v>
      </c>
    </row>
    <row r="2" spans="1:11" x14ac:dyDescent="0.25">
      <c r="A2" t="s">
        <v>123</v>
      </c>
    </row>
    <row r="3" spans="1:11" ht="30" customHeight="1" x14ac:dyDescent="0.3">
      <c r="A3" s="3" t="s">
        <v>69</v>
      </c>
    </row>
    <row r="4" spans="1:11" x14ac:dyDescent="0.25">
      <c r="A4" t="s">
        <v>72</v>
      </c>
    </row>
    <row r="5" spans="1:11" x14ac:dyDescent="0.25">
      <c r="A5" t="s">
        <v>73</v>
      </c>
    </row>
    <row r="6" spans="1:11" x14ac:dyDescent="0.25">
      <c r="A6" t="s">
        <v>320</v>
      </c>
    </row>
    <row r="7" spans="1:11" x14ac:dyDescent="0.25">
      <c r="A7" t="s">
        <v>321</v>
      </c>
    </row>
    <row r="8" spans="1:11" ht="30" customHeight="1" x14ac:dyDescent="0.3">
      <c r="A8" s="3" t="s">
        <v>322</v>
      </c>
    </row>
    <row r="9" spans="1:11" ht="78" x14ac:dyDescent="0.3">
      <c r="A9" s="5" t="s">
        <v>76</v>
      </c>
      <c r="B9" s="6" t="s">
        <v>325</v>
      </c>
      <c r="C9" s="6" t="s">
        <v>326</v>
      </c>
      <c r="D9" s="6" t="s">
        <v>327</v>
      </c>
      <c r="E9" s="6" t="s">
        <v>180</v>
      </c>
      <c r="F9" s="6" t="s">
        <v>328</v>
      </c>
      <c r="G9" s="6" t="s">
        <v>329</v>
      </c>
      <c r="H9" s="6" t="s">
        <v>330</v>
      </c>
      <c r="I9" s="6" t="s">
        <v>331</v>
      </c>
      <c r="J9" s="6" t="s">
        <v>332</v>
      </c>
      <c r="K9" s="6" t="s">
        <v>104</v>
      </c>
    </row>
    <row r="10" spans="1:11" x14ac:dyDescent="0.25">
      <c r="A10" s="11" t="s">
        <v>105</v>
      </c>
      <c r="B10" s="7">
        <v>849000</v>
      </c>
      <c r="C10" s="7">
        <v>742000</v>
      </c>
      <c r="D10" s="7">
        <v>102000</v>
      </c>
      <c r="E10" s="9">
        <v>5000</v>
      </c>
      <c r="F10" s="7">
        <v>658000</v>
      </c>
      <c r="G10" s="7">
        <v>189000</v>
      </c>
      <c r="H10" s="7">
        <v>24000</v>
      </c>
      <c r="I10" s="7">
        <v>35000</v>
      </c>
      <c r="J10" s="8">
        <v>4.7397554126670203</v>
      </c>
      <c r="K10" s="7" t="s">
        <v>333</v>
      </c>
    </row>
    <row r="11" spans="1:11" x14ac:dyDescent="0.25">
      <c r="A11" s="11" t="s">
        <v>106</v>
      </c>
      <c r="B11" s="7">
        <v>864000</v>
      </c>
      <c r="C11" s="7">
        <v>761000</v>
      </c>
      <c r="D11" s="7">
        <v>100000</v>
      </c>
      <c r="E11" s="9">
        <v>4000</v>
      </c>
      <c r="F11" s="7">
        <v>664000</v>
      </c>
      <c r="G11" s="7">
        <v>197000</v>
      </c>
      <c r="H11" s="7">
        <v>22000</v>
      </c>
      <c r="I11" s="7">
        <v>38000</v>
      </c>
      <c r="J11" s="8">
        <v>5.0416455754452203</v>
      </c>
      <c r="K11" s="7" t="s">
        <v>333</v>
      </c>
    </row>
    <row r="12" spans="1:11" x14ac:dyDescent="0.25">
      <c r="A12" s="11" t="s">
        <v>108</v>
      </c>
      <c r="B12" s="7">
        <v>866000</v>
      </c>
      <c r="C12" s="7">
        <v>766000</v>
      </c>
      <c r="D12" s="7">
        <v>93000</v>
      </c>
      <c r="E12" s="9">
        <v>6000</v>
      </c>
      <c r="F12" s="7">
        <v>664000</v>
      </c>
      <c r="G12" s="7">
        <v>198000</v>
      </c>
      <c r="H12" s="7">
        <v>20000</v>
      </c>
      <c r="I12" s="7">
        <v>44000</v>
      </c>
      <c r="J12" s="8">
        <v>5.7726862865099102</v>
      </c>
      <c r="K12" s="7" t="s">
        <v>333</v>
      </c>
    </row>
    <row r="13" spans="1:11" x14ac:dyDescent="0.25">
      <c r="A13" s="11" t="s">
        <v>109</v>
      </c>
      <c r="B13" s="7">
        <v>858000</v>
      </c>
      <c r="C13" s="7">
        <v>759000</v>
      </c>
      <c r="D13" s="7">
        <v>95000</v>
      </c>
      <c r="E13" s="9">
        <v>5000</v>
      </c>
      <c r="F13" s="7">
        <v>652000</v>
      </c>
      <c r="G13" s="7">
        <v>204000</v>
      </c>
      <c r="H13" s="7">
        <v>20000</v>
      </c>
      <c r="I13" s="7">
        <v>38000</v>
      </c>
      <c r="J13" s="8">
        <v>4.9442337044056801</v>
      </c>
      <c r="K13" s="7" t="s">
        <v>333</v>
      </c>
    </row>
    <row r="14" spans="1:11" x14ac:dyDescent="0.25">
      <c r="A14" s="11" t="s">
        <v>110</v>
      </c>
      <c r="B14" s="7">
        <v>865000</v>
      </c>
      <c r="C14" s="7">
        <v>754000</v>
      </c>
      <c r="D14" s="7">
        <v>107000</v>
      </c>
      <c r="E14" s="9">
        <v>4000</v>
      </c>
      <c r="F14" s="7">
        <v>662000</v>
      </c>
      <c r="G14" s="7">
        <v>202000</v>
      </c>
      <c r="H14" s="7">
        <v>23000</v>
      </c>
      <c r="I14" s="7">
        <v>40000</v>
      </c>
      <c r="J14" s="8">
        <v>5.3039450228298399</v>
      </c>
      <c r="K14" s="7" t="s">
        <v>333</v>
      </c>
    </row>
    <row r="15" spans="1:11" x14ac:dyDescent="0.25">
      <c r="A15" s="11" t="s">
        <v>111</v>
      </c>
      <c r="B15" s="7">
        <v>872000</v>
      </c>
      <c r="C15" s="7">
        <v>758000</v>
      </c>
      <c r="D15" s="7">
        <v>108000</v>
      </c>
      <c r="E15" s="9">
        <v>6000</v>
      </c>
      <c r="F15" s="7">
        <v>658000</v>
      </c>
      <c r="G15" s="7">
        <v>211000</v>
      </c>
      <c r="H15" s="7">
        <v>24000</v>
      </c>
      <c r="I15" s="7">
        <v>39000</v>
      </c>
      <c r="J15" s="8">
        <v>5.17955983305104</v>
      </c>
      <c r="K15" s="7" t="s">
        <v>333</v>
      </c>
    </row>
    <row r="16" spans="1:11" x14ac:dyDescent="0.25">
      <c r="A16" s="11" t="s">
        <v>112</v>
      </c>
      <c r="B16" s="7">
        <v>880000</v>
      </c>
      <c r="C16" s="7">
        <v>769000</v>
      </c>
      <c r="D16" s="7">
        <v>107000</v>
      </c>
      <c r="E16" s="9">
        <v>4000</v>
      </c>
      <c r="F16" s="7">
        <v>668000</v>
      </c>
      <c r="G16" s="7">
        <v>211000</v>
      </c>
      <c r="H16" s="7">
        <v>27000</v>
      </c>
      <c r="I16" s="7">
        <v>42000</v>
      </c>
      <c r="J16" s="8">
        <v>5.4291784352423704</v>
      </c>
      <c r="K16" s="7" t="s">
        <v>333</v>
      </c>
    </row>
    <row r="17" spans="1:11" x14ac:dyDescent="0.25">
      <c r="A17" s="11" t="s">
        <v>113</v>
      </c>
      <c r="B17" s="7">
        <v>878000</v>
      </c>
      <c r="C17" s="7">
        <v>759000</v>
      </c>
      <c r="D17" s="7">
        <v>115000</v>
      </c>
      <c r="E17" s="9">
        <v>3000</v>
      </c>
      <c r="F17" s="7">
        <v>672000</v>
      </c>
      <c r="G17" s="7">
        <v>204000</v>
      </c>
      <c r="H17" s="7">
        <v>25000</v>
      </c>
      <c r="I17" s="7">
        <v>39000</v>
      </c>
      <c r="J17" s="8">
        <v>5.0834393947778196</v>
      </c>
      <c r="K17" s="7" t="s">
        <v>333</v>
      </c>
    </row>
    <row r="18" spans="1:11" x14ac:dyDescent="0.25">
      <c r="A18" s="11" t="s">
        <v>114</v>
      </c>
      <c r="B18" s="7">
        <v>867000</v>
      </c>
      <c r="C18" s="7">
        <v>757000</v>
      </c>
      <c r="D18" s="7">
        <v>106000</v>
      </c>
      <c r="E18" s="9">
        <v>4000</v>
      </c>
      <c r="F18" s="7">
        <v>662000</v>
      </c>
      <c r="G18" s="7">
        <v>202000</v>
      </c>
      <c r="H18" s="7">
        <v>23000</v>
      </c>
      <c r="I18" s="7">
        <v>37000</v>
      </c>
      <c r="J18" s="8">
        <v>4.8342366327533197</v>
      </c>
      <c r="K18" s="7" t="s">
        <v>333</v>
      </c>
    </row>
    <row r="19" spans="1:11" x14ac:dyDescent="0.25">
      <c r="A19" s="11" t="s">
        <v>118</v>
      </c>
      <c r="B19" s="7">
        <v>2000</v>
      </c>
      <c r="C19" s="7">
        <v>3000</v>
      </c>
      <c r="D19" s="7">
        <v>-1000</v>
      </c>
      <c r="E19" s="9">
        <v>0</v>
      </c>
      <c r="F19" s="7">
        <v>0</v>
      </c>
      <c r="G19" s="7">
        <v>1000</v>
      </c>
      <c r="H19" s="7">
        <v>0</v>
      </c>
      <c r="I19" s="7">
        <v>-3000</v>
      </c>
      <c r="J19" s="8">
        <v>-0.46970839007651999</v>
      </c>
      <c r="K19" s="7" t="s">
        <v>333</v>
      </c>
    </row>
    <row r="20" spans="1:11" x14ac:dyDescent="0.25">
      <c r="A20" s="7"/>
      <c r="B20" s="7"/>
      <c r="C20" s="7"/>
      <c r="D20" s="7"/>
      <c r="E20" s="7"/>
      <c r="F20" s="7"/>
      <c r="G20" s="7"/>
      <c r="H20" s="7"/>
      <c r="I20" s="7"/>
      <c r="J20" s="8"/>
      <c r="K20" s="7"/>
    </row>
    <row r="21" spans="1:11" ht="30" customHeight="1" x14ac:dyDescent="0.3">
      <c r="A21" s="3" t="s">
        <v>323</v>
      </c>
    </row>
    <row r="22" spans="1:11" ht="78" x14ac:dyDescent="0.3">
      <c r="A22" s="5" t="s">
        <v>76</v>
      </c>
      <c r="B22" s="6" t="s">
        <v>334</v>
      </c>
      <c r="C22" s="6" t="s">
        <v>335</v>
      </c>
      <c r="D22" s="6" t="s">
        <v>336</v>
      </c>
      <c r="E22" s="6" t="s">
        <v>337</v>
      </c>
      <c r="F22" s="6" t="s">
        <v>338</v>
      </c>
      <c r="G22" s="6" t="s">
        <v>339</v>
      </c>
      <c r="H22" s="6" t="s">
        <v>340</v>
      </c>
      <c r="I22" s="6" t="s">
        <v>341</v>
      </c>
      <c r="J22" s="6" t="s">
        <v>342</v>
      </c>
      <c r="K22" s="6" t="s">
        <v>104</v>
      </c>
    </row>
    <row r="23" spans="1:11" x14ac:dyDescent="0.25">
      <c r="A23" s="11" t="s">
        <v>105</v>
      </c>
      <c r="B23" s="7">
        <v>437000</v>
      </c>
      <c r="C23" s="7">
        <v>361000</v>
      </c>
      <c r="D23" s="7">
        <v>74000</v>
      </c>
      <c r="E23" s="9">
        <v>2000</v>
      </c>
      <c r="F23" s="7">
        <v>393000</v>
      </c>
      <c r="G23" s="7">
        <v>43000</v>
      </c>
      <c r="H23" s="7">
        <v>12000</v>
      </c>
      <c r="I23" s="7">
        <v>11000</v>
      </c>
      <c r="J23" s="8">
        <v>3.00930097168124</v>
      </c>
      <c r="K23" s="7" t="s">
        <v>333</v>
      </c>
    </row>
    <row r="24" spans="1:11" x14ac:dyDescent="0.25">
      <c r="A24" s="11" t="s">
        <v>106</v>
      </c>
      <c r="B24" s="7">
        <v>452000</v>
      </c>
      <c r="C24" s="7">
        <v>377000</v>
      </c>
      <c r="D24" s="7">
        <v>73000</v>
      </c>
      <c r="E24" s="9">
        <v>1000</v>
      </c>
      <c r="F24" s="7">
        <v>401000</v>
      </c>
      <c r="G24" s="7">
        <v>49000</v>
      </c>
      <c r="H24" s="7">
        <v>10000</v>
      </c>
      <c r="I24" s="7">
        <v>10000</v>
      </c>
      <c r="J24" s="8">
        <v>2.6208971379453101</v>
      </c>
      <c r="K24" s="7" t="s">
        <v>333</v>
      </c>
    </row>
    <row r="25" spans="1:11" x14ac:dyDescent="0.25">
      <c r="A25" s="11" t="s">
        <v>108</v>
      </c>
      <c r="B25" s="7">
        <v>451000</v>
      </c>
      <c r="C25" s="7">
        <v>379000</v>
      </c>
      <c r="D25" s="7">
        <v>68000</v>
      </c>
      <c r="E25" s="9">
        <v>3000</v>
      </c>
      <c r="F25" s="7">
        <v>400000</v>
      </c>
      <c r="G25" s="7">
        <v>48000</v>
      </c>
      <c r="H25" s="7">
        <v>9000</v>
      </c>
      <c r="I25" s="7">
        <v>12000</v>
      </c>
      <c r="J25" s="8">
        <v>3.2213088181418001</v>
      </c>
      <c r="K25" s="7" t="s">
        <v>333</v>
      </c>
    </row>
    <row r="26" spans="1:11" x14ac:dyDescent="0.25">
      <c r="A26" s="11" t="s">
        <v>109</v>
      </c>
      <c r="B26" s="7">
        <v>448000</v>
      </c>
      <c r="C26" s="7">
        <v>378000</v>
      </c>
      <c r="D26" s="7">
        <v>67000</v>
      </c>
      <c r="E26" s="9">
        <v>2000</v>
      </c>
      <c r="F26" s="7">
        <v>393000</v>
      </c>
      <c r="G26" s="7">
        <v>54000</v>
      </c>
      <c r="H26" s="7">
        <v>10000</v>
      </c>
      <c r="I26" s="7">
        <v>12000</v>
      </c>
      <c r="J26" s="8">
        <v>3.2812293369303598</v>
      </c>
      <c r="K26" s="7" t="s">
        <v>333</v>
      </c>
    </row>
    <row r="27" spans="1:11" x14ac:dyDescent="0.25">
      <c r="A27" s="11" t="s">
        <v>110</v>
      </c>
      <c r="B27" s="7">
        <v>454000</v>
      </c>
      <c r="C27" s="7">
        <v>371000</v>
      </c>
      <c r="D27" s="7">
        <v>82000</v>
      </c>
      <c r="E27" s="9">
        <v>2000</v>
      </c>
      <c r="F27" s="7">
        <v>404000</v>
      </c>
      <c r="G27" s="7">
        <v>49000</v>
      </c>
      <c r="H27" s="7">
        <v>11000</v>
      </c>
      <c r="I27" s="7">
        <v>17000</v>
      </c>
      <c r="J27" s="8">
        <v>4.5079070470106499</v>
      </c>
      <c r="K27" s="7" t="s">
        <v>333</v>
      </c>
    </row>
    <row r="28" spans="1:11" x14ac:dyDescent="0.25">
      <c r="A28" s="11" t="s">
        <v>111</v>
      </c>
      <c r="B28" s="7">
        <v>462000</v>
      </c>
      <c r="C28" s="7">
        <v>379000</v>
      </c>
      <c r="D28" s="7">
        <v>80000</v>
      </c>
      <c r="E28" s="9">
        <v>3000</v>
      </c>
      <c r="F28" s="7">
        <v>400000</v>
      </c>
      <c r="G28" s="7">
        <v>60000</v>
      </c>
      <c r="H28" s="7">
        <v>12000</v>
      </c>
      <c r="I28" s="7">
        <v>15000</v>
      </c>
      <c r="J28" s="8">
        <v>3.8762615599003398</v>
      </c>
      <c r="K28" s="7" t="s">
        <v>333</v>
      </c>
    </row>
    <row r="29" spans="1:11" x14ac:dyDescent="0.25">
      <c r="A29" s="11" t="s">
        <v>112</v>
      </c>
      <c r="B29" s="7">
        <v>461000</v>
      </c>
      <c r="C29" s="7">
        <v>380000</v>
      </c>
      <c r="D29" s="7">
        <v>79000</v>
      </c>
      <c r="E29" s="9">
        <v>2000</v>
      </c>
      <c r="F29" s="7">
        <v>402000</v>
      </c>
      <c r="G29" s="7">
        <v>58000</v>
      </c>
      <c r="H29" s="7">
        <v>14000</v>
      </c>
      <c r="I29" s="7">
        <v>19000</v>
      </c>
      <c r="J29" s="8">
        <v>5.02853470910925</v>
      </c>
      <c r="K29" s="7" t="s">
        <v>333</v>
      </c>
    </row>
    <row r="30" spans="1:11" x14ac:dyDescent="0.25">
      <c r="A30" s="11" t="s">
        <v>113</v>
      </c>
      <c r="B30" s="7">
        <v>457000</v>
      </c>
      <c r="C30" s="7">
        <v>370000</v>
      </c>
      <c r="D30" s="7">
        <v>86000</v>
      </c>
      <c r="E30" s="9">
        <v>2000</v>
      </c>
      <c r="F30" s="7">
        <v>402000</v>
      </c>
      <c r="G30" s="7">
        <v>55000</v>
      </c>
      <c r="H30" s="7">
        <v>12000</v>
      </c>
      <c r="I30" s="7">
        <v>19000</v>
      </c>
      <c r="J30" s="8">
        <v>5.1088105024496899</v>
      </c>
      <c r="K30" s="7" t="s">
        <v>333</v>
      </c>
    </row>
    <row r="31" spans="1:11" x14ac:dyDescent="0.25">
      <c r="A31" s="11" t="s">
        <v>114</v>
      </c>
      <c r="B31" s="7">
        <v>452000</v>
      </c>
      <c r="C31" s="7">
        <v>372000</v>
      </c>
      <c r="D31" s="7">
        <v>78000</v>
      </c>
      <c r="E31" s="9">
        <v>2000</v>
      </c>
      <c r="F31" s="7">
        <v>397000</v>
      </c>
      <c r="G31" s="7">
        <v>53000</v>
      </c>
      <c r="H31" s="7">
        <v>11000</v>
      </c>
      <c r="I31" s="7">
        <v>18000</v>
      </c>
      <c r="J31" s="8">
        <v>4.7197275696115497</v>
      </c>
      <c r="K31" s="7" t="s">
        <v>333</v>
      </c>
    </row>
    <row r="32" spans="1:11" x14ac:dyDescent="0.25">
      <c r="A32" s="11" t="s">
        <v>118</v>
      </c>
      <c r="B32" s="7">
        <v>-2000</v>
      </c>
      <c r="C32" s="7">
        <v>2000</v>
      </c>
      <c r="D32" s="7">
        <v>-4000</v>
      </c>
      <c r="E32" s="9">
        <v>0</v>
      </c>
      <c r="F32" s="7">
        <v>-7000</v>
      </c>
      <c r="G32" s="7">
        <v>4000</v>
      </c>
      <c r="H32" s="7">
        <v>0</v>
      </c>
      <c r="I32" s="7">
        <v>1000</v>
      </c>
      <c r="J32" s="8">
        <v>0.21182052260090001</v>
      </c>
      <c r="K32" s="7" t="s">
        <v>333</v>
      </c>
    </row>
    <row r="33" spans="1:11" x14ac:dyDescent="0.25">
      <c r="A33" s="7"/>
      <c r="B33" s="7"/>
      <c r="C33" s="7"/>
      <c r="D33" s="7"/>
      <c r="E33" s="7"/>
      <c r="F33" s="7"/>
      <c r="G33" s="7"/>
      <c r="H33" s="7"/>
      <c r="I33" s="7"/>
      <c r="J33" s="8"/>
      <c r="K33" s="7"/>
    </row>
    <row r="34" spans="1:11" ht="30" customHeight="1" x14ac:dyDescent="0.3">
      <c r="A34" s="3" t="s">
        <v>324</v>
      </c>
    </row>
    <row r="35" spans="1:11" ht="78" x14ac:dyDescent="0.3">
      <c r="A35" s="5" t="s">
        <v>76</v>
      </c>
      <c r="B35" s="6" t="s">
        <v>343</v>
      </c>
      <c r="C35" s="6" t="s">
        <v>344</v>
      </c>
      <c r="D35" s="6" t="s">
        <v>345</v>
      </c>
      <c r="E35" s="6" t="s">
        <v>346</v>
      </c>
      <c r="F35" s="6" t="s">
        <v>347</v>
      </c>
      <c r="G35" s="6" t="s">
        <v>348</v>
      </c>
      <c r="H35" s="6" t="s">
        <v>349</v>
      </c>
      <c r="I35" s="6" t="s">
        <v>350</v>
      </c>
      <c r="J35" s="6" t="s">
        <v>351</v>
      </c>
      <c r="K35" s="6" t="s">
        <v>104</v>
      </c>
    </row>
    <row r="36" spans="1:11" x14ac:dyDescent="0.25">
      <c r="A36" s="11" t="s">
        <v>105</v>
      </c>
      <c r="B36" s="7">
        <v>412000</v>
      </c>
      <c r="C36" s="7">
        <v>381000</v>
      </c>
      <c r="D36" s="7">
        <v>29000</v>
      </c>
      <c r="E36" s="9">
        <v>2000</v>
      </c>
      <c r="F36" s="7">
        <v>265000</v>
      </c>
      <c r="G36" s="7">
        <v>146000</v>
      </c>
      <c r="H36" s="7">
        <v>12000</v>
      </c>
      <c r="I36" s="7">
        <v>24000</v>
      </c>
      <c r="J36" s="8">
        <v>6.3762181038347503</v>
      </c>
      <c r="K36" s="7" t="s">
        <v>333</v>
      </c>
    </row>
    <row r="37" spans="1:11" x14ac:dyDescent="0.25">
      <c r="A37" s="11" t="s">
        <v>106</v>
      </c>
      <c r="B37" s="7">
        <v>413000</v>
      </c>
      <c r="C37" s="7">
        <v>384000</v>
      </c>
      <c r="D37" s="7">
        <v>27000</v>
      </c>
      <c r="E37" s="9">
        <v>2000</v>
      </c>
      <c r="F37" s="7">
        <v>263000</v>
      </c>
      <c r="G37" s="7">
        <v>148000</v>
      </c>
      <c r="H37" s="7">
        <v>12000</v>
      </c>
      <c r="I37" s="7">
        <v>28000</v>
      </c>
      <c r="J37" s="8">
        <v>7.4199862896940703</v>
      </c>
      <c r="K37" s="7" t="s">
        <v>333</v>
      </c>
    </row>
    <row r="38" spans="1:11" x14ac:dyDescent="0.25">
      <c r="A38" s="11" t="s">
        <v>108</v>
      </c>
      <c r="B38" s="7">
        <v>415000</v>
      </c>
      <c r="C38" s="7">
        <v>387000</v>
      </c>
      <c r="D38" s="7">
        <v>25000</v>
      </c>
      <c r="E38" s="9">
        <v>3000</v>
      </c>
      <c r="F38" s="7">
        <v>264000</v>
      </c>
      <c r="G38" s="7">
        <v>150000</v>
      </c>
      <c r="H38" s="7">
        <v>11000</v>
      </c>
      <c r="I38" s="7">
        <v>32000</v>
      </c>
      <c r="J38" s="8">
        <v>8.2745359529827702</v>
      </c>
      <c r="K38" s="7" t="s">
        <v>333</v>
      </c>
    </row>
    <row r="39" spans="1:11" x14ac:dyDescent="0.25">
      <c r="A39" s="11" t="s">
        <v>109</v>
      </c>
      <c r="B39" s="7">
        <v>410000</v>
      </c>
      <c r="C39" s="7">
        <v>381000</v>
      </c>
      <c r="D39" s="7">
        <v>27000</v>
      </c>
      <c r="E39" s="9">
        <v>2000</v>
      </c>
      <c r="F39" s="7">
        <v>259000</v>
      </c>
      <c r="G39" s="7">
        <v>150000</v>
      </c>
      <c r="H39" s="7">
        <v>10000</v>
      </c>
      <c r="I39" s="7">
        <v>25000</v>
      </c>
      <c r="J39" s="8">
        <v>6.5962187214275998</v>
      </c>
      <c r="K39" s="7" t="s">
        <v>333</v>
      </c>
    </row>
    <row r="40" spans="1:11" x14ac:dyDescent="0.25">
      <c r="A40" s="11" t="s">
        <v>110</v>
      </c>
      <c r="B40" s="7">
        <v>411000</v>
      </c>
      <c r="C40" s="7">
        <v>384000</v>
      </c>
      <c r="D40" s="7">
        <v>26000</v>
      </c>
      <c r="E40" s="9">
        <v>2000</v>
      </c>
      <c r="F40" s="7">
        <v>258000</v>
      </c>
      <c r="G40" s="7">
        <v>152000</v>
      </c>
      <c r="H40" s="7">
        <v>12000</v>
      </c>
      <c r="I40" s="7">
        <v>23000</v>
      </c>
      <c r="J40" s="8">
        <v>6.07274896889892</v>
      </c>
      <c r="K40" s="7" t="s">
        <v>333</v>
      </c>
    </row>
    <row r="41" spans="1:11" x14ac:dyDescent="0.25">
      <c r="A41" s="11" t="s">
        <v>111</v>
      </c>
      <c r="B41" s="7">
        <v>410000</v>
      </c>
      <c r="C41" s="7">
        <v>379000</v>
      </c>
      <c r="D41" s="7">
        <v>28000</v>
      </c>
      <c r="E41" s="9">
        <v>3000</v>
      </c>
      <c r="F41" s="7">
        <v>258000</v>
      </c>
      <c r="G41" s="7">
        <v>151000</v>
      </c>
      <c r="H41" s="7">
        <v>12000</v>
      </c>
      <c r="I41" s="7">
        <v>25000</v>
      </c>
      <c r="J41" s="8">
        <v>6.4818819557993601</v>
      </c>
      <c r="K41" s="7" t="s">
        <v>333</v>
      </c>
    </row>
    <row r="42" spans="1:11" x14ac:dyDescent="0.25">
      <c r="A42" s="11" t="s">
        <v>112</v>
      </c>
      <c r="B42" s="7">
        <v>419000</v>
      </c>
      <c r="C42" s="7">
        <v>389000</v>
      </c>
      <c r="D42" s="7">
        <v>28000</v>
      </c>
      <c r="E42" s="9">
        <v>2000</v>
      </c>
      <c r="F42" s="7">
        <v>266000</v>
      </c>
      <c r="G42" s="7">
        <v>153000</v>
      </c>
      <c r="H42" s="7">
        <v>13000</v>
      </c>
      <c r="I42" s="7">
        <v>23000</v>
      </c>
      <c r="J42" s="8">
        <v>5.8203275653716604</v>
      </c>
      <c r="K42" s="7" t="s">
        <v>333</v>
      </c>
    </row>
    <row r="43" spans="1:11" x14ac:dyDescent="0.25">
      <c r="A43" s="11" t="s">
        <v>113</v>
      </c>
      <c r="B43" s="7">
        <v>420000</v>
      </c>
      <c r="C43" s="7">
        <v>389000</v>
      </c>
      <c r="D43" s="7">
        <v>30000</v>
      </c>
      <c r="E43" s="9">
        <v>2000</v>
      </c>
      <c r="F43" s="7">
        <v>271000</v>
      </c>
      <c r="G43" s="7">
        <v>149000</v>
      </c>
      <c r="H43" s="7">
        <v>13000</v>
      </c>
      <c r="I43" s="7">
        <v>20000</v>
      </c>
      <c r="J43" s="8">
        <v>5.0593011387155604</v>
      </c>
      <c r="K43" s="7" t="s">
        <v>333</v>
      </c>
    </row>
    <row r="44" spans="1:11" x14ac:dyDescent="0.25">
      <c r="A44" s="11" t="s">
        <v>114</v>
      </c>
      <c r="B44" s="7">
        <v>415000</v>
      </c>
      <c r="C44" s="7">
        <v>385000</v>
      </c>
      <c r="D44" s="7">
        <v>28000</v>
      </c>
      <c r="E44" s="9">
        <v>2000</v>
      </c>
      <c r="F44" s="7">
        <v>264000</v>
      </c>
      <c r="G44" s="7">
        <v>149000</v>
      </c>
      <c r="H44" s="7">
        <v>12000</v>
      </c>
      <c r="I44" s="7">
        <v>19000</v>
      </c>
      <c r="J44" s="8">
        <v>4.9450206822008402</v>
      </c>
      <c r="K44" s="7" t="s">
        <v>333</v>
      </c>
    </row>
    <row r="45" spans="1:11" x14ac:dyDescent="0.25">
      <c r="A45" s="11" t="s">
        <v>118</v>
      </c>
      <c r="B45" s="7">
        <v>3000</v>
      </c>
      <c r="C45" s="7">
        <v>1000</v>
      </c>
      <c r="D45" s="7">
        <v>2000</v>
      </c>
      <c r="E45" s="9">
        <v>0</v>
      </c>
      <c r="F45" s="7">
        <v>7000</v>
      </c>
      <c r="G45" s="7">
        <v>-3000</v>
      </c>
      <c r="H45" s="7">
        <v>0</v>
      </c>
      <c r="I45" s="7">
        <v>-4000</v>
      </c>
      <c r="J45" s="8">
        <v>-1.12772828669808</v>
      </c>
      <c r="K45" s="7" t="s">
        <v>333</v>
      </c>
    </row>
    <row r="46" spans="1:11" x14ac:dyDescent="0.25">
      <c r="A46" s="7"/>
      <c r="B46" s="7"/>
      <c r="C46" s="7"/>
      <c r="D46" s="7"/>
      <c r="E46" s="7"/>
      <c r="F46" s="7"/>
      <c r="G46" s="7"/>
      <c r="H46" s="7"/>
      <c r="I46" s="7"/>
      <c r="J46" s="8"/>
      <c r="K46" s="7"/>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5"/>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50</v>
      </c>
    </row>
    <row r="2" spans="1:7" x14ac:dyDescent="0.25">
      <c r="A2" t="s">
        <v>123</v>
      </c>
    </row>
    <row r="3" spans="1:7" ht="30" customHeight="1" x14ac:dyDescent="0.3">
      <c r="A3" s="3" t="s">
        <v>69</v>
      </c>
    </row>
    <row r="4" spans="1:7" x14ac:dyDescent="0.25">
      <c r="A4" t="s">
        <v>72</v>
      </c>
    </row>
    <row r="5" spans="1:7" x14ac:dyDescent="0.25">
      <c r="A5" t="s">
        <v>73</v>
      </c>
    </row>
    <row r="6" spans="1:7" x14ac:dyDescent="0.25">
      <c r="A6" t="s">
        <v>352</v>
      </c>
    </row>
    <row r="7" spans="1:7" ht="30" customHeight="1" x14ac:dyDescent="0.3">
      <c r="A7" s="3" t="s">
        <v>353</v>
      </c>
    </row>
    <row r="8" spans="1:7" ht="46.8" x14ac:dyDescent="0.3">
      <c r="A8" s="5" t="s">
        <v>76</v>
      </c>
      <c r="B8" s="6" t="s">
        <v>356</v>
      </c>
      <c r="C8" s="6" t="s">
        <v>357</v>
      </c>
      <c r="D8" s="6" t="s">
        <v>358</v>
      </c>
      <c r="E8" s="6" t="s">
        <v>359</v>
      </c>
      <c r="F8" s="6" t="s">
        <v>360</v>
      </c>
      <c r="G8" s="6" t="s">
        <v>104</v>
      </c>
    </row>
    <row r="9" spans="1:7" x14ac:dyDescent="0.25">
      <c r="A9" s="11" t="s">
        <v>105</v>
      </c>
      <c r="B9" s="8">
        <v>26.454796536120099</v>
      </c>
      <c r="C9" s="8">
        <v>31.1568294530231</v>
      </c>
      <c r="D9" s="8">
        <v>35.038047230305502</v>
      </c>
      <c r="E9" s="8">
        <v>16.362262360455102</v>
      </c>
      <c r="F9" s="8">
        <v>10.4166024818143</v>
      </c>
      <c r="G9" s="7"/>
    </row>
    <row r="10" spans="1:7" x14ac:dyDescent="0.25">
      <c r="A10" s="11" t="s">
        <v>106</v>
      </c>
      <c r="B10" s="8">
        <v>27.7911854843199</v>
      </c>
      <c r="C10" s="8">
        <v>32.147566518355298</v>
      </c>
      <c r="D10" s="8">
        <v>36.369385896986103</v>
      </c>
      <c r="E10" s="8">
        <v>16.781640613003301</v>
      </c>
      <c r="F10" s="8">
        <v>9.9626404755270705</v>
      </c>
      <c r="G10" s="7"/>
    </row>
    <row r="11" spans="1:7" x14ac:dyDescent="0.25">
      <c r="A11" s="11" t="s">
        <v>108</v>
      </c>
      <c r="B11" s="8">
        <v>28.501095236978902</v>
      </c>
      <c r="C11" s="8">
        <v>32.924502093200402</v>
      </c>
      <c r="D11" s="8">
        <v>37.478747511126301</v>
      </c>
      <c r="E11" s="8">
        <v>16.665487934126901</v>
      </c>
      <c r="F11" s="8">
        <v>9.6052379176213591</v>
      </c>
      <c r="G11" s="7"/>
    </row>
    <row r="12" spans="1:7" x14ac:dyDescent="0.25">
      <c r="A12" s="11" t="s">
        <v>109</v>
      </c>
      <c r="B12" s="8">
        <v>28.220152219014601</v>
      </c>
      <c r="C12" s="8">
        <v>32.891770363782697</v>
      </c>
      <c r="D12" s="8">
        <v>37.436529410041601</v>
      </c>
      <c r="E12" s="8">
        <v>17.460235789018501</v>
      </c>
      <c r="F12" s="8">
        <v>9.9613472790348503</v>
      </c>
      <c r="G12" s="7"/>
    </row>
    <row r="13" spans="1:7" x14ac:dyDescent="0.25">
      <c r="A13" s="11" t="s">
        <v>110</v>
      </c>
      <c r="B13" s="8">
        <v>27.422623486723602</v>
      </c>
      <c r="C13" s="8">
        <v>31.6895592622697</v>
      </c>
      <c r="D13" s="8">
        <v>36.103001173473402</v>
      </c>
      <c r="E13" s="8">
        <v>16.185568654024401</v>
      </c>
      <c r="F13" s="8">
        <v>9.3107820063057893</v>
      </c>
      <c r="G13" s="7"/>
    </row>
    <row r="14" spans="1:7" x14ac:dyDescent="0.25">
      <c r="A14" s="11" t="s">
        <v>111</v>
      </c>
      <c r="B14" s="8">
        <v>27.607128660944799</v>
      </c>
      <c r="C14" s="8">
        <v>31.662637597638302</v>
      </c>
      <c r="D14" s="8">
        <v>36.188835449630098</v>
      </c>
      <c r="E14" s="8">
        <v>16.434692163823001</v>
      </c>
      <c r="F14" s="8">
        <v>10.0328406708595</v>
      </c>
      <c r="G14" s="7"/>
    </row>
    <row r="15" spans="1:7" x14ac:dyDescent="0.25">
      <c r="A15" s="11" t="s">
        <v>112</v>
      </c>
      <c r="B15" s="8">
        <v>28.3429060262824</v>
      </c>
      <c r="C15" s="8">
        <v>32.199541738985999</v>
      </c>
      <c r="D15" s="8">
        <v>36.694475981678004</v>
      </c>
      <c r="E15" s="8">
        <v>16.620593349844501</v>
      </c>
      <c r="F15" s="8">
        <v>10.2776529522266</v>
      </c>
      <c r="G15" s="7"/>
    </row>
    <row r="16" spans="1:7" x14ac:dyDescent="0.25">
      <c r="A16" s="11" t="s">
        <v>113</v>
      </c>
      <c r="B16" s="8">
        <v>28.9741845264702</v>
      </c>
      <c r="C16" s="8">
        <v>33.017922514777503</v>
      </c>
      <c r="D16" s="8">
        <v>37.100798864103403</v>
      </c>
      <c r="E16" s="8">
        <v>18.043978933547901</v>
      </c>
      <c r="F16" s="8">
        <v>12.623095993653299</v>
      </c>
      <c r="G16" s="7"/>
    </row>
    <row r="17" spans="1:7" x14ac:dyDescent="0.25">
      <c r="A17" s="11" t="s">
        <v>114</v>
      </c>
      <c r="B17" s="8">
        <v>27.7400199864543</v>
      </c>
      <c r="C17" s="8">
        <v>31.998288181006298</v>
      </c>
      <c r="D17" s="8">
        <v>36.147368612872697</v>
      </c>
      <c r="E17" s="8">
        <v>17.074750458797698</v>
      </c>
      <c r="F17" s="8">
        <v>12.9415083952656</v>
      </c>
      <c r="G17" s="7"/>
    </row>
    <row r="18" spans="1:7" x14ac:dyDescent="0.25">
      <c r="A18" s="11" t="s">
        <v>118</v>
      </c>
      <c r="B18" s="8">
        <v>0.317396499730698</v>
      </c>
      <c r="C18" s="8">
        <v>0.30872891873659802</v>
      </c>
      <c r="D18" s="8">
        <v>4.4367439399295001E-2</v>
      </c>
      <c r="E18" s="8">
        <v>0.889181804773298</v>
      </c>
      <c r="F18" s="8">
        <v>3.6307263889598098</v>
      </c>
      <c r="G18" s="7" t="s">
        <v>117</v>
      </c>
    </row>
    <row r="19" spans="1:7" x14ac:dyDescent="0.25">
      <c r="A19" s="7"/>
      <c r="B19" s="7"/>
      <c r="C19" s="7"/>
      <c r="D19" s="7"/>
      <c r="E19" s="7"/>
      <c r="F19" s="7"/>
      <c r="G19" s="7"/>
    </row>
    <row r="20" spans="1:7" ht="30" customHeight="1" x14ac:dyDescent="0.3">
      <c r="A20" s="3" t="s">
        <v>354</v>
      </c>
    </row>
    <row r="21" spans="1:7" ht="46.8" x14ac:dyDescent="0.3">
      <c r="A21" s="5" t="s">
        <v>76</v>
      </c>
      <c r="B21" s="6" t="s">
        <v>361</v>
      </c>
      <c r="C21" s="6" t="s">
        <v>362</v>
      </c>
      <c r="D21" s="6" t="s">
        <v>363</v>
      </c>
      <c r="E21" s="6" t="s">
        <v>364</v>
      </c>
      <c r="F21" s="6" t="s">
        <v>365</v>
      </c>
      <c r="G21" s="6" t="s">
        <v>104</v>
      </c>
    </row>
    <row r="22" spans="1:7" x14ac:dyDescent="0.25">
      <c r="A22" s="11" t="s">
        <v>105</v>
      </c>
      <c r="B22" s="8">
        <v>15.7016758376271</v>
      </c>
      <c r="C22" s="8">
        <v>35.952492449928698</v>
      </c>
      <c r="D22" s="8">
        <v>37.699499838243398</v>
      </c>
      <c r="E22" s="8">
        <v>16.827842117702701</v>
      </c>
      <c r="F22" s="8">
        <v>11.028781908514601</v>
      </c>
      <c r="G22" s="7"/>
    </row>
    <row r="23" spans="1:7" x14ac:dyDescent="0.25">
      <c r="A23" s="11" t="s">
        <v>106</v>
      </c>
      <c r="B23" s="8">
        <v>16.485901941083</v>
      </c>
      <c r="C23" s="8">
        <v>36.506995276789098</v>
      </c>
      <c r="D23" s="8">
        <v>38.479888879408598</v>
      </c>
      <c r="E23" s="8">
        <v>17.8651438520852</v>
      </c>
      <c r="F23" s="8">
        <v>11.674780814852999</v>
      </c>
      <c r="G23" s="7"/>
    </row>
    <row r="24" spans="1:7" x14ac:dyDescent="0.25">
      <c r="A24" s="11" t="s">
        <v>108</v>
      </c>
      <c r="B24" s="8">
        <v>16.7777845632984</v>
      </c>
      <c r="C24" s="8">
        <v>37.2310975377152</v>
      </c>
      <c r="D24" s="8">
        <v>39.433375776342899</v>
      </c>
      <c r="E24" s="8">
        <v>16.574750900996399</v>
      </c>
      <c r="F24" s="8">
        <v>12.7430521091811</v>
      </c>
      <c r="G24" s="7"/>
    </row>
    <row r="25" spans="1:7" x14ac:dyDescent="0.25">
      <c r="A25" s="11" t="s">
        <v>109</v>
      </c>
      <c r="B25" s="8">
        <v>16.644155892803099</v>
      </c>
      <c r="C25" s="8">
        <v>37.180932313204998</v>
      </c>
      <c r="D25" s="8">
        <v>39.609589515394802</v>
      </c>
      <c r="E25" s="8">
        <v>17.8465898497222</v>
      </c>
      <c r="F25" s="8">
        <v>9.8611502220296803</v>
      </c>
      <c r="G25" s="7"/>
    </row>
    <row r="26" spans="1:7" x14ac:dyDescent="0.25">
      <c r="A26" s="11" t="s">
        <v>110</v>
      </c>
      <c r="B26" s="8">
        <v>16.506462835654698</v>
      </c>
      <c r="C26" s="8">
        <v>36.355845681745897</v>
      </c>
      <c r="D26" s="8">
        <v>38.297640209315297</v>
      </c>
      <c r="E26" s="8">
        <v>17.948412942989201</v>
      </c>
      <c r="F26" s="8">
        <v>11.414574054771199</v>
      </c>
      <c r="G26" s="7"/>
    </row>
    <row r="27" spans="1:7" x14ac:dyDescent="0.25">
      <c r="A27" s="11" t="s">
        <v>111</v>
      </c>
      <c r="B27" s="8">
        <v>16.4058054239322</v>
      </c>
      <c r="C27" s="8">
        <v>35.5375545036189</v>
      </c>
      <c r="D27" s="8">
        <v>38.139390323746703</v>
      </c>
      <c r="E27" s="8">
        <v>15.9153767117519</v>
      </c>
      <c r="F27" s="8">
        <v>11.514448480845401</v>
      </c>
      <c r="G27" s="7"/>
    </row>
    <row r="28" spans="1:7" x14ac:dyDescent="0.25">
      <c r="A28" s="11" t="s">
        <v>112</v>
      </c>
      <c r="B28" s="8">
        <v>16.676164572791901</v>
      </c>
      <c r="C28" s="8">
        <v>36.191085510886701</v>
      </c>
      <c r="D28" s="8">
        <v>38.702527128249699</v>
      </c>
      <c r="E28" s="8">
        <v>16.279404274750199</v>
      </c>
      <c r="F28" s="8">
        <v>10.3248646697943</v>
      </c>
      <c r="G28" s="7"/>
    </row>
    <row r="29" spans="1:7" x14ac:dyDescent="0.25">
      <c r="A29" s="11" t="s">
        <v>113</v>
      </c>
      <c r="B29" s="8">
        <v>16.921511174090799</v>
      </c>
      <c r="C29" s="8">
        <v>36.998555117000301</v>
      </c>
      <c r="D29" s="8">
        <v>38.972902325302201</v>
      </c>
      <c r="E29" s="8">
        <v>19.379185103244801</v>
      </c>
      <c r="F29" s="8">
        <v>15.017427526991399</v>
      </c>
      <c r="G29" s="7"/>
    </row>
    <row r="30" spans="1:7" x14ac:dyDescent="0.25">
      <c r="A30" s="11" t="s">
        <v>114</v>
      </c>
      <c r="B30" s="8">
        <v>16.469387286258399</v>
      </c>
      <c r="C30" s="8">
        <v>36.408666085090097</v>
      </c>
      <c r="D30" s="8">
        <v>38.401767566966299</v>
      </c>
      <c r="E30" s="8">
        <v>18.301472404293701</v>
      </c>
      <c r="F30" s="8">
        <v>16.9782824276081</v>
      </c>
      <c r="G30" s="7"/>
    </row>
    <row r="31" spans="1:7" x14ac:dyDescent="0.25">
      <c r="A31" s="11" t="s">
        <v>118</v>
      </c>
      <c r="B31" s="8">
        <v>-3.7075549396298903E-2</v>
      </c>
      <c r="C31" s="8">
        <v>5.2820403344199497E-2</v>
      </c>
      <c r="D31" s="8">
        <v>0.10412735765100201</v>
      </c>
      <c r="E31" s="8">
        <v>0.3530594613045</v>
      </c>
      <c r="F31" s="8">
        <v>5.5637083728369001</v>
      </c>
      <c r="G31" s="7" t="s">
        <v>117</v>
      </c>
    </row>
    <row r="32" spans="1:7" x14ac:dyDescent="0.25">
      <c r="A32" s="7"/>
      <c r="B32" s="7"/>
      <c r="C32" s="7"/>
      <c r="D32" s="7"/>
      <c r="E32" s="7"/>
      <c r="F32" s="7"/>
      <c r="G32" s="7"/>
    </row>
    <row r="33" spans="1:7" ht="30" customHeight="1" x14ac:dyDescent="0.3">
      <c r="A33" s="3" t="s">
        <v>355</v>
      </c>
    </row>
    <row r="34" spans="1:7" ht="46.8" x14ac:dyDescent="0.3">
      <c r="A34" s="5" t="s">
        <v>76</v>
      </c>
      <c r="B34" s="6" t="s">
        <v>366</v>
      </c>
      <c r="C34" s="6" t="s">
        <v>367</v>
      </c>
      <c r="D34" s="6" t="s">
        <v>368</v>
      </c>
      <c r="E34" s="6" t="s">
        <v>369</v>
      </c>
      <c r="F34" s="6" t="s">
        <v>370</v>
      </c>
      <c r="G34" s="6" t="s">
        <v>104</v>
      </c>
    </row>
    <row r="35" spans="1:7" x14ac:dyDescent="0.25">
      <c r="A35" s="11" t="s">
        <v>105</v>
      </c>
      <c r="B35" s="8">
        <v>10.7612047233401</v>
      </c>
      <c r="C35" s="8">
        <v>26.0971956496773</v>
      </c>
      <c r="D35" s="8">
        <v>31.108577558919301</v>
      </c>
      <c r="E35" s="8">
        <v>16.2266562947461</v>
      </c>
      <c r="F35" s="8">
        <v>9.8055745554035596</v>
      </c>
      <c r="G35" s="7"/>
    </row>
    <row r="36" spans="1:7" x14ac:dyDescent="0.25">
      <c r="A36" s="11" t="s">
        <v>106</v>
      </c>
      <c r="B36" s="8">
        <v>11.312756446062</v>
      </c>
      <c r="C36" s="8">
        <v>27.397897938179501</v>
      </c>
      <c r="D36" s="8">
        <v>33.168066203284297</v>
      </c>
      <c r="E36" s="8">
        <v>16.426340044317001</v>
      </c>
      <c r="F36" s="8">
        <v>8.5605625475124594</v>
      </c>
      <c r="G36" s="7"/>
    </row>
    <row r="37" spans="1:7" x14ac:dyDescent="0.25">
      <c r="A37" s="11" t="s">
        <v>108</v>
      </c>
      <c r="B37" s="8">
        <v>11.734785317958501</v>
      </c>
      <c r="C37" s="8">
        <v>28.275841647470902</v>
      </c>
      <c r="D37" s="8">
        <v>34.528030633328903</v>
      </c>
      <c r="E37" s="8">
        <v>16.694196638182</v>
      </c>
      <c r="F37" s="8">
        <v>7.2431586812365696</v>
      </c>
      <c r="G37" s="7"/>
    </row>
    <row r="38" spans="1:7" x14ac:dyDescent="0.25">
      <c r="A38" s="11" t="s">
        <v>109</v>
      </c>
      <c r="B38" s="8">
        <v>11.584742698187901</v>
      </c>
      <c r="C38" s="8">
        <v>28.2336405710412</v>
      </c>
      <c r="D38" s="8">
        <v>34.161787782046403</v>
      </c>
      <c r="E38" s="8">
        <v>17.321955516406099</v>
      </c>
      <c r="F38" s="8">
        <v>10.053125</v>
      </c>
      <c r="G38" s="7"/>
    </row>
    <row r="39" spans="1:7" x14ac:dyDescent="0.25">
      <c r="A39" s="11" t="s">
        <v>110</v>
      </c>
      <c r="B39" s="8">
        <v>10.9277404326655</v>
      </c>
      <c r="C39" s="8">
        <v>26.567038956026401</v>
      </c>
      <c r="D39" s="8">
        <v>32.686988015481901</v>
      </c>
      <c r="E39" s="8">
        <v>15.621152821538301</v>
      </c>
      <c r="F39" s="8">
        <v>7.4554153434731703</v>
      </c>
      <c r="G39" s="7"/>
    </row>
    <row r="40" spans="1:7" x14ac:dyDescent="0.25">
      <c r="A40" s="11" t="s">
        <v>111</v>
      </c>
      <c r="B40" s="8">
        <v>11.214174142886201</v>
      </c>
      <c r="C40" s="8">
        <v>27.3337772940767</v>
      </c>
      <c r="D40" s="8">
        <v>33.189748253868302</v>
      </c>
      <c r="E40" s="8">
        <v>16.639928639422699</v>
      </c>
      <c r="F40" s="8">
        <v>8.5040253876299197</v>
      </c>
      <c r="G40" s="7"/>
    </row>
    <row r="41" spans="1:7" x14ac:dyDescent="0.25">
      <c r="A41" s="11" t="s">
        <v>112</v>
      </c>
      <c r="B41" s="8">
        <v>11.6724857159419</v>
      </c>
      <c r="C41" s="8">
        <v>27.828339562045901</v>
      </c>
      <c r="D41" s="8">
        <v>33.666547084524403</v>
      </c>
      <c r="E41" s="8">
        <v>16.748563975548102</v>
      </c>
      <c r="F41" s="8">
        <v>10.2284489243268</v>
      </c>
      <c r="G41" s="7"/>
    </row>
    <row r="42" spans="1:7" x14ac:dyDescent="0.25">
      <c r="A42" s="11" t="s">
        <v>113</v>
      </c>
      <c r="B42" s="8">
        <v>12.0562170014028</v>
      </c>
      <c r="C42" s="8">
        <v>28.6934596021229</v>
      </c>
      <c r="D42" s="8">
        <v>34.321649913293399</v>
      </c>
      <c r="E42" s="8">
        <v>17.555821430738</v>
      </c>
      <c r="F42" s="8">
        <v>10.5286123298877</v>
      </c>
      <c r="G42" s="7"/>
    </row>
    <row r="43" spans="1:7" x14ac:dyDescent="0.25">
      <c r="A43" s="11" t="s">
        <v>114</v>
      </c>
      <c r="B43" s="8">
        <v>11.2750821658598</v>
      </c>
      <c r="C43" s="8">
        <v>27.196790357957401</v>
      </c>
      <c r="D43" s="8">
        <v>32.755807408534302</v>
      </c>
      <c r="E43" s="8">
        <v>16.639752347844802</v>
      </c>
      <c r="F43" s="8">
        <v>9.4664504012293005</v>
      </c>
      <c r="G43" s="7"/>
    </row>
    <row r="44" spans="1:7" x14ac:dyDescent="0.25">
      <c r="A44" s="11" t="s">
        <v>118</v>
      </c>
      <c r="B44" s="8">
        <v>0.34734173319430001</v>
      </c>
      <c r="C44" s="8">
        <v>0.62975140193099899</v>
      </c>
      <c r="D44" s="8">
        <v>6.8819393052400799E-2</v>
      </c>
      <c r="E44" s="8">
        <v>1.0185995263065</v>
      </c>
      <c r="F44" s="8">
        <v>2.0110350577561298</v>
      </c>
      <c r="G44" s="7" t="s">
        <v>117</v>
      </c>
    </row>
    <row r="45" spans="1:7" x14ac:dyDescent="0.25">
      <c r="A45" s="7"/>
      <c r="B45" s="7"/>
      <c r="C45" s="7"/>
      <c r="D45" s="7"/>
      <c r="E45" s="7"/>
      <c r="F45" s="7"/>
      <c r="G45" s="7"/>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5"/>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371</v>
      </c>
    </row>
    <row r="2" spans="1:16" x14ac:dyDescent="0.25">
      <c r="A2" t="s">
        <v>123</v>
      </c>
    </row>
    <row r="3" spans="1:16" ht="30" customHeight="1" x14ac:dyDescent="0.3">
      <c r="A3" s="3" t="s">
        <v>69</v>
      </c>
    </row>
    <row r="4" spans="1:16" x14ac:dyDescent="0.25">
      <c r="A4" t="s">
        <v>72</v>
      </c>
    </row>
    <row r="5" spans="1:16" x14ac:dyDescent="0.25">
      <c r="A5" t="s">
        <v>73</v>
      </c>
    </row>
    <row r="6" spans="1:16" x14ac:dyDescent="0.25">
      <c r="A6" t="s">
        <v>372</v>
      </c>
    </row>
    <row r="7" spans="1:16" ht="30" customHeight="1" x14ac:dyDescent="0.3">
      <c r="A7" s="3" t="s">
        <v>373</v>
      </c>
    </row>
    <row r="8" spans="1:16" ht="46.8" x14ac:dyDescent="0.3">
      <c r="A8" s="5" t="s">
        <v>76</v>
      </c>
      <c r="B8" s="6" t="s">
        <v>376</v>
      </c>
      <c r="C8" s="6" t="s">
        <v>377</v>
      </c>
      <c r="D8" s="6" t="s">
        <v>378</v>
      </c>
      <c r="E8" s="6" t="s">
        <v>379</v>
      </c>
      <c r="F8" s="6" t="s">
        <v>380</v>
      </c>
      <c r="G8" s="6" t="s">
        <v>381</v>
      </c>
      <c r="H8" s="6" t="s">
        <v>382</v>
      </c>
      <c r="I8" s="6" t="s">
        <v>383</v>
      </c>
      <c r="J8" s="6" t="s">
        <v>384</v>
      </c>
      <c r="K8" s="6" t="s">
        <v>385</v>
      </c>
      <c r="L8" s="6" t="s">
        <v>386</v>
      </c>
      <c r="M8" s="6" t="s">
        <v>387</v>
      </c>
      <c r="N8" s="6" t="s">
        <v>388</v>
      </c>
      <c r="O8" s="6" t="s">
        <v>389</v>
      </c>
      <c r="P8" s="6" t="s">
        <v>104</v>
      </c>
    </row>
    <row r="9" spans="1:16" x14ac:dyDescent="0.25">
      <c r="A9" s="11" t="s">
        <v>105</v>
      </c>
      <c r="B9" s="7">
        <v>849000</v>
      </c>
      <c r="C9" s="7">
        <v>817000</v>
      </c>
      <c r="D9" s="7">
        <v>98000</v>
      </c>
      <c r="E9" s="7">
        <v>184000</v>
      </c>
      <c r="F9" s="7">
        <v>298000</v>
      </c>
      <c r="G9" s="7">
        <v>238000</v>
      </c>
      <c r="H9" s="7">
        <v>32000</v>
      </c>
      <c r="I9" s="8">
        <v>56.675831345872901</v>
      </c>
      <c r="J9" s="8">
        <v>69.475451647183803</v>
      </c>
      <c r="K9" s="8">
        <v>50.6631492579168</v>
      </c>
      <c r="L9" s="8">
        <v>77.004640780120994</v>
      </c>
      <c r="M9" s="8">
        <v>80.432860523918094</v>
      </c>
      <c r="N9" s="8">
        <v>63.501234013910697</v>
      </c>
      <c r="O9" s="8">
        <v>9.9039121695718801</v>
      </c>
      <c r="P9" s="7"/>
    </row>
    <row r="10" spans="1:16" x14ac:dyDescent="0.25">
      <c r="A10" s="11" t="s">
        <v>106</v>
      </c>
      <c r="B10" s="7">
        <v>864000</v>
      </c>
      <c r="C10" s="7">
        <v>832000</v>
      </c>
      <c r="D10" s="7">
        <v>101000</v>
      </c>
      <c r="E10" s="7">
        <v>194000</v>
      </c>
      <c r="F10" s="7">
        <v>304000</v>
      </c>
      <c r="G10" s="7">
        <v>233000</v>
      </c>
      <c r="H10" s="7">
        <v>33000</v>
      </c>
      <c r="I10" s="8">
        <v>57.625503021964697</v>
      </c>
      <c r="J10" s="8">
        <v>70.708593819725706</v>
      </c>
      <c r="K10" s="8">
        <v>52.247196838469399</v>
      </c>
      <c r="L10" s="8">
        <v>81.740140382770306</v>
      </c>
      <c r="M10" s="8">
        <v>81.783749710412707</v>
      </c>
      <c r="N10" s="8">
        <v>62.2427717288354</v>
      </c>
      <c r="O10" s="8">
        <v>10.074822828686001</v>
      </c>
      <c r="P10" s="7"/>
    </row>
    <row r="11" spans="1:16" x14ac:dyDescent="0.25">
      <c r="A11" s="11" t="s">
        <v>108</v>
      </c>
      <c r="B11" s="7">
        <v>866000</v>
      </c>
      <c r="C11" s="7">
        <v>834000</v>
      </c>
      <c r="D11" s="7">
        <v>102000</v>
      </c>
      <c r="E11" s="7">
        <v>192000</v>
      </c>
      <c r="F11" s="7">
        <v>306000</v>
      </c>
      <c r="G11" s="7">
        <v>233000</v>
      </c>
      <c r="H11" s="7">
        <v>32000</v>
      </c>
      <c r="I11" s="8">
        <v>57.625329182987102</v>
      </c>
      <c r="J11" s="8">
        <v>70.839455790406703</v>
      </c>
      <c r="K11" s="8">
        <v>52.814482919375301</v>
      </c>
      <c r="L11" s="8">
        <v>81.148810302414006</v>
      </c>
      <c r="M11" s="8">
        <v>82.387478699089797</v>
      </c>
      <c r="N11" s="8">
        <v>62.168415216649599</v>
      </c>
      <c r="O11" s="8">
        <v>9.8600721910759503</v>
      </c>
      <c r="P11" s="7"/>
    </row>
    <row r="12" spans="1:16" x14ac:dyDescent="0.25">
      <c r="A12" s="11" t="s">
        <v>109</v>
      </c>
      <c r="B12" s="7">
        <v>858000</v>
      </c>
      <c r="C12" s="7">
        <v>827000</v>
      </c>
      <c r="D12" s="7">
        <v>103000</v>
      </c>
      <c r="E12" s="7">
        <v>187000</v>
      </c>
      <c r="F12" s="7">
        <v>299000</v>
      </c>
      <c r="G12" s="7">
        <v>238000</v>
      </c>
      <c r="H12" s="7">
        <v>31000</v>
      </c>
      <c r="I12" s="8">
        <v>57.033704907396803</v>
      </c>
      <c r="J12" s="8">
        <v>70.284675737816897</v>
      </c>
      <c r="K12" s="8">
        <v>53.280113407075497</v>
      </c>
      <c r="L12" s="8">
        <v>79.201871776537601</v>
      </c>
      <c r="M12" s="8">
        <v>80.563963076856894</v>
      </c>
      <c r="N12" s="8">
        <v>63.251488332960598</v>
      </c>
      <c r="O12" s="8">
        <v>9.4003414751850194</v>
      </c>
      <c r="P12" s="7"/>
    </row>
    <row r="13" spans="1:16" x14ac:dyDescent="0.25">
      <c r="A13" s="11" t="s">
        <v>110</v>
      </c>
      <c r="B13" s="7">
        <v>865000</v>
      </c>
      <c r="C13" s="7">
        <v>835000</v>
      </c>
      <c r="D13" s="7">
        <v>103000</v>
      </c>
      <c r="E13" s="7">
        <v>190000</v>
      </c>
      <c r="F13" s="7">
        <v>298000</v>
      </c>
      <c r="G13" s="7">
        <v>243000</v>
      </c>
      <c r="H13" s="7">
        <v>30000</v>
      </c>
      <c r="I13" s="8">
        <v>57.442022092574803</v>
      </c>
      <c r="J13" s="8">
        <v>70.928252229509297</v>
      </c>
      <c r="K13" s="8">
        <v>53.398298786026899</v>
      </c>
      <c r="L13" s="8">
        <v>80.570047079781105</v>
      </c>
      <c r="M13" s="8">
        <v>80.184183150951199</v>
      </c>
      <c r="N13" s="8">
        <v>64.752942178409697</v>
      </c>
      <c r="O13" s="8">
        <v>9.2131882552353908</v>
      </c>
      <c r="P13" s="7"/>
    </row>
    <row r="14" spans="1:16" x14ac:dyDescent="0.25">
      <c r="A14" s="11" t="s">
        <v>111</v>
      </c>
      <c r="B14" s="7">
        <v>872000</v>
      </c>
      <c r="C14" s="7">
        <v>839000</v>
      </c>
      <c r="D14" s="7">
        <v>105000</v>
      </c>
      <c r="E14" s="7">
        <v>192000</v>
      </c>
      <c r="F14" s="7">
        <v>301000</v>
      </c>
      <c r="G14" s="7">
        <v>241000</v>
      </c>
      <c r="H14" s="7">
        <v>33000</v>
      </c>
      <c r="I14" s="8">
        <v>57.782665631072099</v>
      </c>
      <c r="J14" s="8">
        <v>71.212236976818801</v>
      </c>
      <c r="K14" s="8">
        <v>53.856288534579498</v>
      </c>
      <c r="L14" s="8">
        <v>81.723117731075305</v>
      </c>
      <c r="M14" s="8">
        <v>80.895156938392503</v>
      </c>
      <c r="N14" s="8">
        <v>64.011353690880597</v>
      </c>
      <c r="O14" s="8">
        <v>9.9931121570428196</v>
      </c>
      <c r="P14" s="7"/>
    </row>
    <row r="15" spans="1:16" x14ac:dyDescent="0.25">
      <c r="A15" s="11" t="s">
        <v>112</v>
      </c>
      <c r="B15" s="7">
        <v>880000</v>
      </c>
      <c r="C15" s="7">
        <v>848000</v>
      </c>
      <c r="D15" s="7">
        <v>99000</v>
      </c>
      <c r="E15" s="7">
        <v>189000</v>
      </c>
      <c r="F15" s="7">
        <v>311000</v>
      </c>
      <c r="G15" s="7">
        <v>248000</v>
      </c>
      <c r="H15" s="7">
        <v>32000</v>
      </c>
      <c r="I15" s="8">
        <v>58.242611878031703</v>
      </c>
      <c r="J15" s="8">
        <v>71.932722911358098</v>
      </c>
      <c r="K15" s="8">
        <v>50.938274519060499</v>
      </c>
      <c r="L15" s="8">
        <v>80.428928148356505</v>
      </c>
      <c r="M15" s="8">
        <v>83.512679357196703</v>
      </c>
      <c r="N15" s="8">
        <v>66.026491651220695</v>
      </c>
      <c r="O15" s="8">
        <v>9.7598427799580492</v>
      </c>
      <c r="P15" s="7"/>
    </row>
    <row r="16" spans="1:16" x14ac:dyDescent="0.25">
      <c r="A16" s="11" t="s">
        <v>113</v>
      </c>
      <c r="B16" s="7">
        <v>878000</v>
      </c>
      <c r="C16" s="7">
        <v>842000</v>
      </c>
      <c r="D16" s="7">
        <v>96000</v>
      </c>
      <c r="E16" s="7">
        <v>189000</v>
      </c>
      <c r="F16" s="7">
        <v>312000</v>
      </c>
      <c r="G16" s="7">
        <v>244000</v>
      </c>
      <c r="H16" s="7">
        <v>35000</v>
      </c>
      <c r="I16" s="8">
        <v>57.967320062833799</v>
      </c>
      <c r="J16" s="8">
        <v>71.417994999881302</v>
      </c>
      <c r="K16" s="8">
        <v>49.368332182055397</v>
      </c>
      <c r="L16" s="8">
        <v>80.828564106944597</v>
      </c>
      <c r="M16" s="8">
        <v>83.561996020385493</v>
      </c>
      <c r="N16" s="8">
        <v>64.961961115807298</v>
      </c>
      <c r="O16" s="8">
        <v>10.574251035373001</v>
      </c>
      <c r="P16" s="7"/>
    </row>
    <row r="17" spans="1:16" x14ac:dyDescent="0.25">
      <c r="A17" s="11" t="s">
        <v>114</v>
      </c>
      <c r="B17" s="7">
        <v>867000</v>
      </c>
      <c r="C17" s="7">
        <v>829000</v>
      </c>
      <c r="D17" s="7">
        <v>99000</v>
      </c>
      <c r="E17" s="7">
        <v>189000</v>
      </c>
      <c r="F17" s="7">
        <v>307000</v>
      </c>
      <c r="G17" s="7">
        <v>234000</v>
      </c>
      <c r="H17" s="7">
        <v>38000</v>
      </c>
      <c r="I17" s="8">
        <v>57.179623490737697</v>
      </c>
      <c r="J17" s="8">
        <v>70.297014593849497</v>
      </c>
      <c r="K17" s="8">
        <v>50.453825023825203</v>
      </c>
      <c r="L17" s="8">
        <v>80.796825043072801</v>
      </c>
      <c r="M17" s="8">
        <v>82.239321314044702</v>
      </c>
      <c r="N17" s="8">
        <v>62.263222828456897</v>
      </c>
      <c r="O17" s="8">
        <v>11.212715389186</v>
      </c>
      <c r="P17" s="7"/>
    </row>
    <row r="18" spans="1:16" x14ac:dyDescent="0.25">
      <c r="A18" s="11" t="s">
        <v>118</v>
      </c>
      <c r="B18" s="7">
        <v>2000</v>
      </c>
      <c r="C18" s="7">
        <v>-6000</v>
      </c>
      <c r="D18" s="7">
        <v>-4000</v>
      </c>
      <c r="E18" s="7">
        <v>-1000</v>
      </c>
      <c r="F18" s="7">
        <v>9000</v>
      </c>
      <c r="G18" s="7">
        <v>-9000</v>
      </c>
      <c r="H18" s="7">
        <v>7000</v>
      </c>
      <c r="I18" s="8">
        <v>-0.262398601837106</v>
      </c>
      <c r="J18" s="8">
        <v>-0.63123763565980096</v>
      </c>
      <c r="K18" s="8">
        <v>-2.9444737622016999</v>
      </c>
      <c r="L18" s="8">
        <v>0.226777963291696</v>
      </c>
      <c r="M18" s="8">
        <v>2.0551381630934999</v>
      </c>
      <c r="N18" s="8">
        <v>-2.4897193499528001</v>
      </c>
      <c r="O18" s="8">
        <v>1.99952713395061</v>
      </c>
      <c r="P18" s="7" t="s">
        <v>117</v>
      </c>
    </row>
    <row r="19" spans="1:16" x14ac:dyDescent="0.25">
      <c r="A19" s="7"/>
      <c r="B19" s="7"/>
      <c r="C19" s="7"/>
      <c r="D19" s="7"/>
      <c r="E19" s="7"/>
      <c r="F19" s="7"/>
      <c r="G19" s="7"/>
      <c r="H19" s="7"/>
      <c r="I19" s="8"/>
      <c r="J19" s="8"/>
      <c r="K19" s="8"/>
      <c r="L19" s="8"/>
      <c r="M19" s="8"/>
      <c r="N19" s="8"/>
      <c r="O19" s="8"/>
      <c r="P19" s="7"/>
    </row>
    <row r="20" spans="1:16" ht="30" customHeight="1" x14ac:dyDescent="0.3">
      <c r="A20" s="3" t="s">
        <v>374</v>
      </c>
    </row>
    <row r="21" spans="1:16" ht="46.8" x14ac:dyDescent="0.3">
      <c r="A21" s="5" t="s">
        <v>76</v>
      </c>
      <c r="B21" s="6" t="s">
        <v>390</v>
      </c>
      <c r="C21" s="6" t="s">
        <v>391</v>
      </c>
      <c r="D21" s="6" t="s">
        <v>392</v>
      </c>
      <c r="E21" s="6" t="s">
        <v>393</v>
      </c>
      <c r="F21" s="6" t="s">
        <v>394</v>
      </c>
      <c r="G21" s="6" t="s">
        <v>395</v>
      </c>
      <c r="H21" s="6" t="s">
        <v>396</v>
      </c>
      <c r="I21" s="6" t="s">
        <v>397</v>
      </c>
      <c r="J21" s="6" t="s">
        <v>398</v>
      </c>
      <c r="K21" s="6" t="s">
        <v>399</v>
      </c>
      <c r="L21" s="6" t="s">
        <v>400</v>
      </c>
      <c r="M21" s="6" t="s">
        <v>401</v>
      </c>
      <c r="N21" s="6" t="s">
        <v>402</v>
      </c>
      <c r="O21" s="6" t="s">
        <v>403</v>
      </c>
      <c r="P21" s="6" t="s">
        <v>104</v>
      </c>
    </row>
    <row r="22" spans="1:16" x14ac:dyDescent="0.25">
      <c r="A22" s="11" t="s">
        <v>105</v>
      </c>
      <c r="B22" s="7">
        <v>437000</v>
      </c>
      <c r="C22" s="7">
        <v>419000</v>
      </c>
      <c r="D22" s="7">
        <v>50000</v>
      </c>
      <c r="E22" s="7">
        <v>95000</v>
      </c>
      <c r="F22" s="7">
        <v>149000</v>
      </c>
      <c r="G22" s="7">
        <v>124000</v>
      </c>
      <c r="H22" s="7">
        <v>18000</v>
      </c>
      <c r="I22" s="8">
        <v>59.760266006212298</v>
      </c>
      <c r="J22" s="8">
        <v>72.183663862300406</v>
      </c>
      <c r="K22" s="8">
        <v>50.430225203064303</v>
      </c>
      <c r="L22" s="8">
        <v>81.187350835322206</v>
      </c>
      <c r="M22" s="8">
        <v>82.9943015983322</v>
      </c>
      <c r="N22" s="8">
        <v>67.628252382122497</v>
      </c>
      <c r="O22" s="8">
        <v>12.0094644123515</v>
      </c>
      <c r="P22" s="7"/>
    </row>
    <row r="23" spans="1:16" x14ac:dyDescent="0.25">
      <c r="A23" s="11" t="s">
        <v>106</v>
      </c>
      <c r="B23" s="7">
        <v>452000</v>
      </c>
      <c r="C23" s="7">
        <v>433000</v>
      </c>
      <c r="D23" s="7">
        <v>54000</v>
      </c>
      <c r="E23" s="7">
        <v>103000</v>
      </c>
      <c r="F23" s="7">
        <v>154000</v>
      </c>
      <c r="G23" s="7">
        <v>122000</v>
      </c>
      <c r="H23" s="7">
        <v>19000</v>
      </c>
      <c r="I23" s="8">
        <v>61.691445776713401</v>
      </c>
      <c r="J23" s="8">
        <v>74.546786397559401</v>
      </c>
      <c r="K23" s="8">
        <v>53.8920414669848</v>
      </c>
      <c r="L23" s="8">
        <v>87.758413102323502</v>
      </c>
      <c r="M23" s="8">
        <v>85.508687344472094</v>
      </c>
      <c r="N23" s="8">
        <v>66.579017713453396</v>
      </c>
      <c r="O23" s="8">
        <v>12.5610133653029</v>
      </c>
      <c r="P23" s="7"/>
    </row>
    <row r="24" spans="1:16" x14ac:dyDescent="0.25">
      <c r="A24" s="11" t="s">
        <v>108</v>
      </c>
      <c r="B24" s="7">
        <v>451000</v>
      </c>
      <c r="C24" s="7">
        <v>433000</v>
      </c>
      <c r="D24" s="7">
        <v>54000</v>
      </c>
      <c r="E24" s="7">
        <v>100000</v>
      </c>
      <c r="F24" s="7">
        <v>158000</v>
      </c>
      <c r="G24" s="7">
        <v>121000</v>
      </c>
      <c r="H24" s="7">
        <v>18000</v>
      </c>
      <c r="I24" s="8">
        <v>61.464211038868001</v>
      </c>
      <c r="J24" s="8">
        <v>74.613460233009306</v>
      </c>
      <c r="K24" s="8">
        <v>54.364324475860499</v>
      </c>
      <c r="L24" s="8">
        <v>85.124928361860299</v>
      </c>
      <c r="M24" s="8">
        <v>87.786140900108805</v>
      </c>
      <c r="N24" s="8">
        <v>66.003869947946498</v>
      </c>
      <c r="O24" s="8">
        <v>11.5064117250453</v>
      </c>
      <c r="P24" s="7"/>
    </row>
    <row r="25" spans="1:16" x14ac:dyDescent="0.25">
      <c r="A25" s="11" t="s">
        <v>109</v>
      </c>
      <c r="B25" s="7">
        <v>448000</v>
      </c>
      <c r="C25" s="7">
        <v>430000</v>
      </c>
      <c r="D25" s="7">
        <v>52000</v>
      </c>
      <c r="E25" s="7">
        <v>101000</v>
      </c>
      <c r="F25" s="7">
        <v>154000</v>
      </c>
      <c r="G25" s="7">
        <v>123000</v>
      </c>
      <c r="H25" s="7">
        <v>18000</v>
      </c>
      <c r="I25" s="8">
        <v>60.957170266336</v>
      </c>
      <c r="J25" s="8">
        <v>73.976894222522304</v>
      </c>
      <c r="K25" s="8">
        <v>51.499305090338297</v>
      </c>
      <c r="L25" s="8">
        <v>86.750529139067197</v>
      </c>
      <c r="M25" s="8">
        <v>85.249883542955999</v>
      </c>
      <c r="N25" s="8">
        <v>67.030141940543999</v>
      </c>
      <c r="O25" s="8">
        <v>11.784908188553301</v>
      </c>
      <c r="P25" s="7"/>
    </row>
    <row r="26" spans="1:16" x14ac:dyDescent="0.25">
      <c r="A26" s="11" t="s">
        <v>110</v>
      </c>
      <c r="B26" s="7">
        <v>454000</v>
      </c>
      <c r="C26" s="7">
        <v>434000</v>
      </c>
      <c r="D26" s="7">
        <v>53000</v>
      </c>
      <c r="E26" s="7">
        <v>100000</v>
      </c>
      <c r="F26" s="7">
        <v>156000</v>
      </c>
      <c r="G26" s="7">
        <v>125000</v>
      </c>
      <c r="H26" s="7">
        <v>20000</v>
      </c>
      <c r="I26" s="8">
        <v>61.725415875881701</v>
      </c>
      <c r="J26" s="8">
        <v>74.649342064492103</v>
      </c>
      <c r="K26" s="8">
        <v>52.718930779972098</v>
      </c>
      <c r="L26" s="8">
        <v>85.771677268161994</v>
      </c>
      <c r="M26" s="8">
        <v>86.150394682176994</v>
      </c>
      <c r="N26" s="8">
        <v>68.260632794205705</v>
      </c>
      <c r="O26" s="8">
        <v>13.178961253944401</v>
      </c>
      <c r="P26" s="7"/>
    </row>
    <row r="27" spans="1:16" x14ac:dyDescent="0.25">
      <c r="A27" s="11" t="s">
        <v>111</v>
      </c>
      <c r="B27" s="7">
        <v>462000</v>
      </c>
      <c r="C27" s="7">
        <v>439000</v>
      </c>
      <c r="D27" s="7">
        <v>57000</v>
      </c>
      <c r="E27" s="7">
        <v>104000</v>
      </c>
      <c r="F27" s="7">
        <v>155000</v>
      </c>
      <c r="G27" s="7">
        <v>123000</v>
      </c>
      <c r="H27" s="7">
        <v>22000</v>
      </c>
      <c r="I27" s="8">
        <v>62.647255594050201</v>
      </c>
      <c r="J27" s="8">
        <v>75.576082843086695</v>
      </c>
      <c r="K27" s="8">
        <v>56.941171791889097</v>
      </c>
      <c r="L27" s="8">
        <v>89.363623075004895</v>
      </c>
      <c r="M27" s="8">
        <v>85.932946621617901</v>
      </c>
      <c r="N27" s="8">
        <v>66.850925013206705</v>
      </c>
      <c r="O27" s="8">
        <v>14.3308969587102</v>
      </c>
      <c r="P27" s="7"/>
    </row>
    <row r="28" spans="1:16" x14ac:dyDescent="0.25">
      <c r="A28" s="11" t="s">
        <v>112</v>
      </c>
      <c r="B28" s="7">
        <v>461000</v>
      </c>
      <c r="C28" s="7">
        <v>439000</v>
      </c>
      <c r="D28" s="7">
        <v>53000</v>
      </c>
      <c r="E28" s="7">
        <v>100000</v>
      </c>
      <c r="F28" s="7">
        <v>158000</v>
      </c>
      <c r="G28" s="7">
        <v>129000</v>
      </c>
      <c r="H28" s="7">
        <v>21000</v>
      </c>
      <c r="I28" s="8">
        <v>62.414291945136</v>
      </c>
      <c r="J28" s="8">
        <v>75.531289533028996</v>
      </c>
      <c r="K28" s="8">
        <v>52.355751124853803</v>
      </c>
      <c r="L28" s="8">
        <v>86.118240857177298</v>
      </c>
      <c r="M28" s="8">
        <v>87.259507891729598</v>
      </c>
      <c r="N28" s="8">
        <v>70.003648263807605</v>
      </c>
      <c r="O28" s="8">
        <v>13.642231737713301</v>
      </c>
      <c r="P28" s="7"/>
    </row>
    <row r="29" spans="1:16" x14ac:dyDescent="0.25">
      <c r="A29" s="11" t="s">
        <v>113</v>
      </c>
      <c r="B29" s="7">
        <v>457000</v>
      </c>
      <c r="C29" s="7">
        <v>432000</v>
      </c>
      <c r="D29" s="7">
        <v>53000</v>
      </c>
      <c r="E29" s="7">
        <v>96000</v>
      </c>
      <c r="F29" s="7">
        <v>157000</v>
      </c>
      <c r="G29" s="7">
        <v>127000</v>
      </c>
      <c r="H29" s="7">
        <v>25000</v>
      </c>
      <c r="I29" s="8">
        <v>61.832104413566</v>
      </c>
      <c r="J29" s="8">
        <v>74.259092275323098</v>
      </c>
      <c r="K29" s="8">
        <v>52.0596401434683</v>
      </c>
      <c r="L29" s="8">
        <v>82.624563219878297</v>
      </c>
      <c r="M29" s="8">
        <v>86.435484226538193</v>
      </c>
      <c r="N29" s="8">
        <v>69.183694581012602</v>
      </c>
      <c r="O29" s="8">
        <v>15.878792497888201</v>
      </c>
      <c r="P29" s="7"/>
    </row>
    <row r="30" spans="1:16" x14ac:dyDescent="0.25">
      <c r="A30" s="11" t="s">
        <v>114</v>
      </c>
      <c r="B30" s="7">
        <v>452000</v>
      </c>
      <c r="C30" s="7">
        <v>428000</v>
      </c>
      <c r="D30" s="7">
        <v>54000</v>
      </c>
      <c r="E30" s="7">
        <v>95000</v>
      </c>
      <c r="F30" s="7">
        <v>156000</v>
      </c>
      <c r="G30" s="7">
        <v>123000</v>
      </c>
      <c r="H30" s="7">
        <v>24000</v>
      </c>
      <c r="I30" s="8">
        <v>61.050557400059397</v>
      </c>
      <c r="J30" s="8">
        <v>73.553074946400599</v>
      </c>
      <c r="K30" s="8">
        <v>53.081814244655298</v>
      </c>
      <c r="L30" s="8">
        <v>82.033385227469296</v>
      </c>
      <c r="M30" s="8">
        <v>86.005468419054694</v>
      </c>
      <c r="N30" s="8">
        <v>67.211400183030506</v>
      </c>
      <c r="O30" s="8">
        <v>15.0621618037973</v>
      </c>
      <c r="P30" s="7"/>
    </row>
    <row r="31" spans="1:16" x14ac:dyDescent="0.25">
      <c r="A31" s="11" t="s">
        <v>118</v>
      </c>
      <c r="B31" s="7">
        <v>-2000</v>
      </c>
      <c r="C31" s="7">
        <v>-5000</v>
      </c>
      <c r="D31" s="7">
        <v>1000</v>
      </c>
      <c r="E31" s="7">
        <v>-5000</v>
      </c>
      <c r="F31" s="7">
        <v>1000</v>
      </c>
      <c r="G31" s="7">
        <v>-2000</v>
      </c>
      <c r="H31" s="7">
        <v>3000</v>
      </c>
      <c r="I31" s="8">
        <v>-0.67485847582230496</v>
      </c>
      <c r="J31" s="8">
        <v>-1.0962671180915</v>
      </c>
      <c r="K31" s="8">
        <v>0.36288346468319999</v>
      </c>
      <c r="L31" s="8">
        <v>-3.7382920406926998</v>
      </c>
      <c r="M31" s="8">
        <v>-0.144926263122301</v>
      </c>
      <c r="N31" s="8">
        <v>-1.0492326111751999</v>
      </c>
      <c r="O31" s="8">
        <v>1.8832005498529001</v>
      </c>
      <c r="P31" s="7" t="s">
        <v>117</v>
      </c>
    </row>
    <row r="32" spans="1:16" x14ac:dyDescent="0.25">
      <c r="A32" s="7"/>
      <c r="B32" s="7"/>
      <c r="C32" s="7"/>
      <c r="D32" s="7"/>
      <c r="E32" s="7"/>
      <c r="F32" s="7"/>
      <c r="G32" s="7"/>
      <c r="H32" s="7"/>
      <c r="I32" s="8"/>
      <c r="J32" s="8"/>
      <c r="K32" s="8"/>
      <c r="L32" s="8"/>
      <c r="M32" s="8"/>
      <c r="N32" s="8"/>
      <c r="O32" s="8"/>
      <c r="P32" s="7"/>
    </row>
    <row r="33" spans="1:16" ht="30" customHeight="1" x14ac:dyDescent="0.3">
      <c r="A33" s="3" t="s">
        <v>375</v>
      </c>
    </row>
    <row r="34" spans="1:16" ht="62.4" x14ac:dyDescent="0.3">
      <c r="A34" s="5" t="s">
        <v>76</v>
      </c>
      <c r="B34" s="6" t="s">
        <v>404</v>
      </c>
      <c r="C34" s="6" t="s">
        <v>405</v>
      </c>
      <c r="D34" s="6" t="s">
        <v>406</v>
      </c>
      <c r="E34" s="6" t="s">
        <v>407</v>
      </c>
      <c r="F34" s="6" t="s">
        <v>408</v>
      </c>
      <c r="G34" s="6" t="s">
        <v>409</v>
      </c>
      <c r="H34" s="6" t="s">
        <v>410</v>
      </c>
      <c r="I34" s="6" t="s">
        <v>411</v>
      </c>
      <c r="J34" s="6" t="s">
        <v>412</v>
      </c>
      <c r="K34" s="6" t="s">
        <v>413</v>
      </c>
      <c r="L34" s="6" t="s">
        <v>414</v>
      </c>
      <c r="M34" s="6" t="s">
        <v>415</v>
      </c>
      <c r="N34" s="6" t="s">
        <v>416</v>
      </c>
      <c r="O34" s="6" t="s">
        <v>417</v>
      </c>
      <c r="P34" s="6" t="s">
        <v>104</v>
      </c>
    </row>
    <row r="35" spans="1:16" x14ac:dyDescent="0.25">
      <c r="A35" s="11" t="s">
        <v>105</v>
      </c>
      <c r="B35" s="7">
        <v>412000</v>
      </c>
      <c r="C35" s="7">
        <v>399000</v>
      </c>
      <c r="D35" s="7">
        <v>47000</v>
      </c>
      <c r="E35" s="7">
        <v>88000</v>
      </c>
      <c r="F35" s="7">
        <v>149000</v>
      </c>
      <c r="G35" s="7">
        <v>114000</v>
      </c>
      <c r="H35" s="7">
        <v>14000</v>
      </c>
      <c r="I35" s="8">
        <v>53.738207531801699</v>
      </c>
      <c r="J35" s="8">
        <v>66.841684260658297</v>
      </c>
      <c r="K35" s="8">
        <v>50.912689448944199</v>
      </c>
      <c r="L35" s="8">
        <v>72.949207451116493</v>
      </c>
      <c r="M35" s="8">
        <v>78.021863013411902</v>
      </c>
      <c r="N35" s="8">
        <v>59.549392689264998</v>
      </c>
      <c r="O35" s="8">
        <v>8.0462189787851095</v>
      </c>
      <c r="P35" s="7"/>
    </row>
    <row r="36" spans="1:16" x14ac:dyDescent="0.25">
      <c r="A36" s="11" t="s">
        <v>106</v>
      </c>
      <c r="B36" s="7">
        <v>413000</v>
      </c>
      <c r="C36" s="7">
        <v>399000</v>
      </c>
      <c r="D36" s="7">
        <v>47000</v>
      </c>
      <c r="E36" s="7">
        <v>91000</v>
      </c>
      <c r="F36" s="7">
        <v>150000</v>
      </c>
      <c r="G36" s="7">
        <v>111000</v>
      </c>
      <c r="H36" s="7">
        <v>14000</v>
      </c>
      <c r="I36" s="8">
        <v>53.751064200931602</v>
      </c>
      <c r="J36" s="8">
        <v>66.974064850451498</v>
      </c>
      <c r="K36" s="8">
        <v>50.484550260002599</v>
      </c>
      <c r="L36" s="8">
        <v>75.892538601309198</v>
      </c>
      <c r="M36" s="8">
        <v>78.276129005261893</v>
      </c>
      <c r="N36" s="8">
        <v>58.092174657713102</v>
      </c>
      <c r="O36" s="8">
        <v>7.8790135379638899</v>
      </c>
      <c r="P36" s="7"/>
    </row>
    <row r="37" spans="1:16" x14ac:dyDescent="0.25">
      <c r="A37" s="11" t="s">
        <v>108</v>
      </c>
      <c r="B37" s="7">
        <v>415000</v>
      </c>
      <c r="C37" s="7">
        <v>400000</v>
      </c>
      <c r="D37" s="7">
        <v>48000</v>
      </c>
      <c r="E37" s="7">
        <v>93000</v>
      </c>
      <c r="F37" s="7">
        <v>148000</v>
      </c>
      <c r="G37" s="7">
        <v>112000</v>
      </c>
      <c r="H37" s="7">
        <v>15000</v>
      </c>
      <c r="I37" s="8">
        <v>53.965444826021297</v>
      </c>
      <c r="J37" s="8">
        <v>67.1658787166281</v>
      </c>
      <c r="K37" s="8">
        <v>51.153181579145098</v>
      </c>
      <c r="L37" s="8">
        <v>77.2779508019253</v>
      </c>
      <c r="M37" s="8">
        <v>77.303496474253393</v>
      </c>
      <c r="N37" s="8">
        <v>58.497780420754999</v>
      </c>
      <c r="O37" s="8">
        <v>8.4042417717269196</v>
      </c>
      <c r="P37" s="7"/>
    </row>
    <row r="38" spans="1:16" x14ac:dyDescent="0.25">
      <c r="A38" s="11" t="s">
        <v>109</v>
      </c>
      <c r="B38" s="7">
        <v>410000</v>
      </c>
      <c r="C38" s="7">
        <v>398000</v>
      </c>
      <c r="D38" s="7">
        <v>51000</v>
      </c>
      <c r="E38" s="7">
        <v>86000</v>
      </c>
      <c r="F38" s="7">
        <v>146000</v>
      </c>
      <c r="G38" s="7">
        <v>114000</v>
      </c>
      <c r="H38" s="7">
        <v>13000</v>
      </c>
      <c r="I38" s="8">
        <v>53.291520985832797</v>
      </c>
      <c r="J38" s="8">
        <v>66.689362786859903</v>
      </c>
      <c r="K38" s="8">
        <v>55.189604708758203</v>
      </c>
      <c r="L38" s="8">
        <v>71.839637621809501</v>
      </c>
      <c r="M38" s="8">
        <v>76.148447746999196</v>
      </c>
      <c r="N38" s="8">
        <v>59.638001979269802</v>
      </c>
      <c r="O38" s="8">
        <v>7.2893633683434702</v>
      </c>
      <c r="P38" s="7"/>
    </row>
    <row r="39" spans="1:16" x14ac:dyDescent="0.25">
      <c r="A39" s="11" t="s">
        <v>110</v>
      </c>
      <c r="B39" s="7">
        <v>411000</v>
      </c>
      <c r="C39" s="7">
        <v>401000</v>
      </c>
      <c r="D39" s="7">
        <v>51000</v>
      </c>
      <c r="E39" s="7">
        <v>90000</v>
      </c>
      <c r="F39" s="7">
        <v>143000</v>
      </c>
      <c r="G39" s="7">
        <v>118000</v>
      </c>
      <c r="H39" s="7">
        <v>10000</v>
      </c>
      <c r="I39" s="8">
        <v>53.355134040624002</v>
      </c>
      <c r="J39" s="8">
        <v>67.303632482573704</v>
      </c>
      <c r="K39" s="8">
        <v>54.126909417654403</v>
      </c>
      <c r="L39" s="8">
        <v>75.489826202872294</v>
      </c>
      <c r="M39" s="8">
        <v>74.559781927559797</v>
      </c>
      <c r="N39" s="8">
        <v>61.400120762888299</v>
      </c>
      <c r="O39" s="8">
        <v>5.6996688703782201</v>
      </c>
      <c r="P39" s="7"/>
    </row>
    <row r="40" spans="1:16" x14ac:dyDescent="0.25">
      <c r="A40" s="11" t="s">
        <v>111</v>
      </c>
      <c r="B40" s="7">
        <v>410000</v>
      </c>
      <c r="C40" s="7">
        <v>399000</v>
      </c>
      <c r="D40" s="7">
        <v>47000</v>
      </c>
      <c r="E40" s="7">
        <v>88000</v>
      </c>
      <c r="F40" s="7">
        <v>146000</v>
      </c>
      <c r="G40" s="7">
        <v>118000</v>
      </c>
      <c r="H40" s="7">
        <v>11000</v>
      </c>
      <c r="I40" s="8">
        <v>53.139599796388097</v>
      </c>
      <c r="J40" s="8">
        <v>66.959996513565201</v>
      </c>
      <c r="K40" s="8">
        <v>50.5457455321419</v>
      </c>
      <c r="L40" s="8">
        <v>74.252831045237897</v>
      </c>
      <c r="M40" s="8">
        <v>76.141000887126197</v>
      </c>
      <c r="N40" s="8">
        <v>61.299884551780103</v>
      </c>
      <c r="O40" s="8">
        <v>6.1473050684205397</v>
      </c>
      <c r="P40" s="7"/>
    </row>
    <row r="41" spans="1:16" x14ac:dyDescent="0.25">
      <c r="A41" s="11" t="s">
        <v>112</v>
      </c>
      <c r="B41" s="7">
        <v>419000</v>
      </c>
      <c r="C41" s="7">
        <v>408000</v>
      </c>
      <c r="D41" s="7">
        <v>46000</v>
      </c>
      <c r="E41" s="7">
        <v>89000</v>
      </c>
      <c r="F41" s="7">
        <v>153000</v>
      </c>
      <c r="G41" s="7">
        <v>120000</v>
      </c>
      <c r="H41" s="7">
        <v>11000</v>
      </c>
      <c r="I41" s="8">
        <v>54.258656307685499</v>
      </c>
      <c r="J41" s="8">
        <v>68.424280713279003</v>
      </c>
      <c r="K41" s="8">
        <v>49.41634655288</v>
      </c>
      <c r="L41" s="8">
        <v>74.858318715422996</v>
      </c>
      <c r="M41" s="8">
        <v>79.973929819072893</v>
      </c>
      <c r="N41" s="8">
        <v>62.230111126126602</v>
      </c>
      <c r="O41" s="8">
        <v>6.3143745179000899</v>
      </c>
      <c r="P41" s="7"/>
    </row>
    <row r="42" spans="1:16" x14ac:dyDescent="0.25">
      <c r="A42" s="11" t="s">
        <v>113</v>
      </c>
      <c r="B42" s="7">
        <v>420000</v>
      </c>
      <c r="C42" s="7">
        <v>410000</v>
      </c>
      <c r="D42" s="7">
        <v>44000</v>
      </c>
      <c r="E42" s="7">
        <v>93000</v>
      </c>
      <c r="F42" s="7">
        <v>155000</v>
      </c>
      <c r="G42" s="7">
        <v>117000</v>
      </c>
      <c r="H42" s="7">
        <v>10000</v>
      </c>
      <c r="I42" s="8">
        <v>54.274697736901899</v>
      </c>
      <c r="J42" s="8">
        <v>68.646965308478002</v>
      </c>
      <c r="K42" s="8">
        <v>46.477692405654402</v>
      </c>
      <c r="L42" s="8">
        <v>79.067957880492202</v>
      </c>
      <c r="M42" s="8">
        <v>80.845909803655999</v>
      </c>
      <c r="N42" s="8">
        <v>60.934424100766101</v>
      </c>
      <c r="O42" s="8">
        <v>5.8613081433077703</v>
      </c>
      <c r="P42" s="7"/>
    </row>
    <row r="43" spans="1:16" x14ac:dyDescent="0.25">
      <c r="A43" s="11" t="s">
        <v>114</v>
      </c>
      <c r="B43" s="7">
        <v>415000</v>
      </c>
      <c r="C43" s="7">
        <v>401000</v>
      </c>
      <c r="D43" s="7">
        <v>45000</v>
      </c>
      <c r="E43" s="7">
        <v>94000</v>
      </c>
      <c r="F43" s="7">
        <v>151000</v>
      </c>
      <c r="G43" s="7">
        <v>111000</v>
      </c>
      <c r="H43" s="7">
        <v>14000</v>
      </c>
      <c r="I43" s="8">
        <v>53.479756139721701</v>
      </c>
      <c r="J43" s="8">
        <v>67.119561120649905</v>
      </c>
      <c r="K43" s="8">
        <v>47.632232496697497</v>
      </c>
      <c r="L43" s="8">
        <v>79.582179328156599</v>
      </c>
      <c r="M43" s="8">
        <v>78.676195036642198</v>
      </c>
      <c r="N43" s="8">
        <v>57.5448274429138</v>
      </c>
      <c r="O43" s="8">
        <v>7.7919236013309199</v>
      </c>
      <c r="P43" s="7"/>
    </row>
    <row r="44" spans="1:16" x14ac:dyDescent="0.25">
      <c r="A44" s="11" t="s">
        <v>118</v>
      </c>
      <c r="B44" s="7">
        <v>3000</v>
      </c>
      <c r="C44" s="7">
        <v>-1000</v>
      </c>
      <c r="D44" s="7">
        <v>-6000</v>
      </c>
      <c r="E44" s="7">
        <v>4000</v>
      </c>
      <c r="F44" s="7">
        <v>8000</v>
      </c>
      <c r="G44" s="7">
        <v>-7000</v>
      </c>
      <c r="H44" s="7">
        <v>4000</v>
      </c>
      <c r="I44" s="8">
        <v>0.124622099097699</v>
      </c>
      <c r="J44" s="8">
        <v>-0.184071361923799</v>
      </c>
      <c r="K44" s="8">
        <v>-6.49467692095691</v>
      </c>
      <c r="L44" s="8">
        <v>4.0923531252843004</v>
      </c>
      <c r="M44" s="8">
        <v>4.1164131090823997</v>
      </c>
      <c r="N44" s="8">
        <v>-3.8552933199744999</v>
      </c>
      <c r="O44" s="8">
        <v>2.0922547309527002</v>
      </c>
      <c r="P44" s="7" t="s">
        <v>117</v>
      </c>
    </row>
    <row r="45" spans="1:16" x14ac:dyDescent="0.25">
      <c r="A45" s="7"/>
      <c r="B45" s="7"/>
      <c r="C45" s="7"/>
      <c r="D45" s="7"/>
      <c r="E45" s="7"/>
      <c r="F45" s="7"/>
      <c r="G45" s="7"/>
      <c r="H45" s="7"/>
      <c r="I45" s="8"/>
      <c r="J45" s="8"/>
      <c r="K45" s="8"/>
      <c r="L45" s="8"/>
      <c r="M45" s="8"/>
      <c r="N45" s="8"/>
      <c r="O45" s="8"/>
      <c r="P45" s="7"/>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9"/>
  <sheetViews>
    <sheetView workbookViewId="0"/>
  </sheetViews>
  <sheetFormatPr defaultColWidth="10.90625" defaultRowHeight="15" x14ac:dyDescent="0.25"/>
  <cols>
    <col min="1" max="1" width="21.7265625" customWidth="1"/>
    <col min="2" max="13" width="14.7265625" customWidth="1"/>
    <col min="14" max="14" width="70.7265625" customWidth="1"/>
  </cols>
  <sheetData>
    <row r="1" spans="1:14" ht="19.2" x14ac:dyDescent="0.35">
      <c r="A1" s="2" t="s">
        <v>418</v>
      </c>
    </row>
    <row r="2" spans="1:14" x14ac:dyDescent="0.25">
      <c r="A2" t="s">
        <v>419</v>
      </c>
    </row>
    <row r="3" spans="1:14" ht="30" customHeight="1" x14ac:dyDescent="0.3">
      <c r="A3" s="3" t="s">
        <v>69</v>
      </c>
    </row>
    <row r="4" spans="1:14" x14ac:dyDescent="0.25">
      <c r="A4" t="s">
        <v>72</v>
      </c>
    </row>
    <row r="5" spans="1:14" x14ac:dyDescent="0.25">
      <c r="A5" t="s">
        <v>73</v>
      </c>
    </row>
    <row r="6" spans="1:14" x14ac:dyDescent="0.25">
      <c r="A6" t="s">
        <v>420</v>
      </c>
    </row>
    <row r="7" spans="1:14" ht="62.4" x14ac:dyDescent="0.3">
      <c r="A7" s="5" t="s">
        <v>76</v>
      </c>
      <c r="B7" s="6" t="s">
        <v>421</v>
      </c>
      <c r="C7" s="6" t="s">
        <v>422</v>
      </c>
      <c r="D7" s="6" t="s">
        <v>423</v>
      </c>
      <c r="E7" s="6" t="s">
        <v>424</v>
      </c>
      <c r="F7" s="6" t="s">
        <v>425</v>
      </c>
      <c r="G7" s="6" t="s">
        <v>426</v>
      </c>
      <c r="H7" s="6" t="s">
        <v>427</v>
      </c>
      <c r="I7" s="6" t="s">
        <v>428</v>
      </c>
      <c r="J7" s="6" t="s">
        <v>429</v>
      </c>
      <c r="K7" s="6" t="s">
        <v>430</v>
      </c>
      <c r="L7" s="6" t="s">
        <v>431</v>
      </c>
      <c r="M7" s="6" t="s">
        <v>432</v>
      </c>
      <c r="N7" s="6" t="s">
        <v>104</v>
      </c>
    </row>
    <row r="8" spans="1:14" x14ac:dyDescent="0.25">
      <c r="A8" s="11" t="s">
        <v>105</v>
      </c>
      <c r="B8" s="7">
        <v>28000</v>
      </c>
      <c r="C8" s="9">
        <v>7000</v>
      </c>
      <c r="D8" s="9">
        <v>8000</v>
      </c>
      <c r="E8" s="9">
        <v>9000</v>
      </c>
      <c r="F8" s="9">
        <v>4000</v>
      </c>
      <c r="G8" s="7" t="s">
        <v>433</v>
      </c>
      <c r="H8" s="8">
        <v>3.2054153941562</v>
      </c>
      <c r="I8" s="10">
        <v>7.0901385648302497</v>
      </c>
      <c r="J8" s="10">
        <v>4.2820856521444304</v>
      </c>
      <c r="K8" s="10">
        <v>2.8337246448075</v>
      </c>
      <c r="L8" s="10">
        <v>1.5018685316075999</v>
      </c>
      <c r="M8" s="8" t="s">
        <v>433</v>
      </c>
      <c r="N8" s="7" t="s">
        <v>434</v>
      </c>
    </row>
    <row r="9" spans="1:14" x14ac:dyDescent="0.25">
      <c r="A9" s="11" t="s">
        <v>106</v>
      </c>
      <c r="B9" s="7">
        <v>22000</v>
      </c>
      <c r="C9" s="9">
        <v>7000</v>
      </c>
      <c r="D9" s="9">
        <v>5000</v>
      </c>
      <c r="E9" s="9">
        <v>6000</v>
      </c>
      <c r="F9" s="9">
        <v>4000</v>
      </c>
      <c r="G9" s="7" t="s">
        <v>433</v>
      </c>
      <c r="H9" s="8">
        <v>2.4723517406868001</v>
      </c>
      <c r="I9" s="10">
        <v>6.1791631354945702</v>
      </c>
      <c r="J9" s="10">
        <v>2.29666515768825</v>
      </c>
      <c r="K9" s="10">
        <v>1.9614428262343799</v>
      </c>
      <c r="L9" s="10">
        <v>1.87382491619313</v>
      </c>
      <c r="M9" s="8" t="s">
        <v>433</v>
      </c>
      <c r="N9" s="7" t="s">
        <v>434</v>
      </c>
    </row>
    <row r="10" spans="1:14" x14ac:dyDescent="0.25">
      <c r="A10" s="11" t="s">
        <v>108</v>
      </c>
      <c r="B10" s="7">
        <v>22000</v>
      </c>
      <c r="C10" s="9">
        <v>6000</v>
      </c>
      <c r="D10" s="9">
        <v>6000</v>
      </c>
      <c r="E10" s="9">
        <v>3000</v>
      </c>
      <c r="F10" s="9">
        <v>5000</v>
      </c>
      <c r="G10" s="7" t="s">
        <v>433</v>
      </c>
      <c r="H10" s="8">
        <v>2.4526292659015199</v>
      </c>
      <c r="I10" s="10">
        <v>5.8166602006318202</v>
      </c>
      <c r="J10" s="10">
        <v>3.1041223712451802</v>
      </c>
      <c r="K10" s="10">
        <v>1.02615681150796</v>
      </c>
      <c r="L10" s="10">
        <v>2.3021630950186802</v>
      </c>
      <c r="M10" s="8" t="s">
        <v>433</v>
      </c>
      <c r="N10" s="7" t="s">
        <v>434</v>
      </c>
    </row>
    <row r="11" spans="1:14" x14ac:dyDescent="0.25">
      <c r="A11" s="11" t="s">
        <v>109</v>
      </c>
      <c r="B11" s="7">
        <v>23000</v>
      </c>
      <c r="C11" s="9">
        <v>7000</v>
      </c>
      <c r="D11" s="9">
        <v>5000</v>
      </c>
      <c r="E11" s="9">
        <v>4000</v>
      </c>
      <c r="F11" s="9">
        <v>6000</v>
      </c>
      <c r="G11" s="9">
        <v>1000</v>
      </c>
      <c r="H11" s="8">
        <v>2.57714048231679</v>
      </c>
      <c r="I11" s="10">
        <v>6.3671740039641396</v>
      </c>
      <c r="J11" s="10">
        <v>2.4283964452320799</v>
      </c>
      <c r="K11" s="10">
        <v>1.4425735274757101</v>
      </c>
      <c r="L11" s="10">
        <v>2.4025010989552702</v>
      </c>
      <c r="M11" s="10">
        <v>2.5427485750474998</v>
      </c>
      <c r="N11" s="7" t="s">
        <v>435</v>
      </c>
    </row>
    <row r="12" spans="1:14" x14ac:dyDescent="0.25">
      <c r="A12" s="11" t="s">
        <v>110</v>
      </c>
      <c r="B12" s="7">
        <v>19000</v>
      </c>
      <c r="C12" s="9">
        <v>6000</v>
      </c>
      <c r="D12" s="9">
        <v>3000</v>
      </c>
      <c r="E12" s="9">
        <v>5000</v>
      </c>
      <c r="F12" s="9">
        <v>4000</v>
      </c>
      <c r="G12" s="9">
        <v>2000</v>
      </c>
      <c r="H12" s="8">
        <v>2.1645070588142201</v>
      </c>
      <c r="I12" s="10">
        <v>5.0540091590723497</v>
      </c>
      <c r="J12" s="10">
        <v>1.29897121479788</v>
      </c>
      <c r="K12" s="10">
        <v>1.5283958116012799</v>
      </c>
      <c r="L12" s="10">
        <v>1.7378345523349501</v>
      </c>
      <c r="M12" s="10">
        <v>6.7773167358229598</v>
      </c>
      <c r="N12" s="7" t="s">
        <v>435</v>
      </c>
    </row>
    <row r="13" spans="1:14" x14ac:dyDescent="0.25">
      <c r="A13" s="11" t="s">
        <v>111</v>
      </c>
      <c r="B13" s="7">
        <v>23000</v>
      </c>
      <c r="C13" s="9">
        <v>4000</v>
      </c>
      <c r="D13" s="9">
        <v>8000</v>
      </c>
      <c r="E13" s="9">
        <v>7000</v>
      </c>
      <c r="F13" s="9">
        <v>3000</v>
      </c>
      <c r="G13" s="7" t="s">
        <v>433</v>
      </c>
      <c r="H13" s="8">
        <v>2.5578814554711999</v>
      </c>
      <c r="I13" s="10">
        <v>3.7923711283338402</v>
      </c>
      <c r="J13" s="10">
        <v>3.8720774415488299</v>
      </c>
      <c r="K13" s="10">
        <v>2.2853306870585501</v>
      </c>
      <c r="L13" s="10">
        <v>1.35043723172667</v>
      </c>
      <c r="M13" s="8" t="s">
        <v>433</v>
      </c>
      <c r="N13" s="7" t="s">
        <v>434</v>
      </c>
    </row>
    <row r="14" spans="1:14" x14ac:dyDescent="0.25">
      <c r="A14" s="11" t="s">
        <v>112</v>
      </c>
      <c r="B14" s="7">
        <v>20000</v>
      </c>
      <c r="C14" s="9">
        <v>5000</v>
      </c>
      <c r="D14" s="9">
        <v>7000</v>
      </c>
      <c r="E14" s="9">
        <v>4000</v>
      </c>
      <c r="F14" s="9">
        <v>3000</v>
      </c>
      <c r="G14" s="7" t="s">
        <v>433</v>
      </c>
      <c r="H14" s="8">
        <v>2.1727605840113702</v>
      </c>
      <c r="I14" s="10">
        <v>4.9539457306447598</v>
      </c>
      <c r="J14" s="10">
        <v>3.5789635002937299</v>
      </c>
      <c r="K14" s="10">
        <v>1.25428425581565</v>
      </c>
      <c r="L14" s="10">
        <v>1.09032964844139</v>
      </c>
      <c r="M14" s="8" t="s">
        <v>433</v>
      </c>
      <c r="N14" s="7" t="s">
        <v>434</v>
      </c>
    </row>
    <row r="15" spans="1:14" x14ac:dyDescent="0.25">
      <c r="A15" s="11" t="s">
        <v>113</v>
      </c>
      <c r="B15" s="7">
        <v>17000</v>
      </c>
      <c r="C15" s="9">
        <v>3000</v>
      </c>
      <c r="D15" s="9">
        <v>6000</v>
      </c>
      <c r="E15" s="9">
        <v>5000</v>
      </c>
      <c r="F15" s="9">
        <v>2000</v>
      </c>
      <c r="G15" s="9">
        <v>1000</v>
      </c>
      <c r="H15" s="8">
        <v>1.9167789975834899</v>
      </c>
      <c r="I15" s="10">
        <v>3.14604936908359</v>
      </c>
      <c r="J15" s="10">
        <v>3.22857756460734</v>
      </c>
      <c r="K15" s="10">
        <v>1.5691000230286101</v>
      </c>
      <c r="L15" s="10">
        <v>0.66377796566076996</v>
      </c>
      <c r="M15" s="10">
        <v>2.99873910421578</v>
      </c>
      <c r="N15" s="7" t="s">
        <v>435</v>
      </c>
    </row>
    <row r="16" spans="1:14" x14ac:dyDescent="0.25">
      <c r="A16" s="11" t="s">
        <v>114</v>
      </c>
      <c r="B16" s="7">
        <v>17000</v>
      </c>
      <c r="C16" s="9">
        <v>3000</v>
      </c>
      <c r="D16" s="9">
        <v>4000</v>
      </c>
      <c r="E16" s="9">
        <v>4000</v>
      </c>
      <c r="F16" s="9">
        <v>5000</v>
      </c>
      <c r="G16" s="7" t="s">
        <v>433</v>
      </c>
      <c r="H16" s="8">
        <v>1.9326770036888801</v>
      </c>
      <c r="I16" s="10">
        <v>3.2437451133698199</v>
      </c>
      <c r="J16" s="10">
        <v>2.3136513200507798</v>
      </c>
      <c r="K16" s="10">
        <v>1.3338724013232801</v>
      </c>
      <c r="L16" s="10">
        <v>1.8928713576471099</v>
      </c>
      <c r="M16" s="8" t="s">
        <v>433</v>
      </c>
      <c r="N16" s="7" t="s">
        <v>434</v>
      </c>
    </row>
    <row r="17" spans="1:14" x14ac:dyDescent="0.25">
      <c r="A17" s="11" t="s">
        <v>118</v>
      </c>
      <c r="B17" s="7">
        <v>-2000</v>
      </c>
      <c r="C17" s="9">
        <v>-2000</v>
      </c>
      <c r="D17" s="9">
        <v>2000</v>
      </c>
      <c r="E17" s="9">
        <v>0</v>
      </c>
      <c r="F17" s="9">
        <v>0</v>
      </c>
      <c r="G17" s="7" t="s">
        <v>433</v>
      </c>
      <c r="H17" s="8">
        <v>-0.23183005512534</v>
      </c>
      <c r="I17" s="10">
        <v>-1.8102640457025301</v>
      </c>
      <c r="J17" s="10">
        <v>1.0146801052529</v>
      </c>
      <c r="K17" s="10">
        <v>-0.19452341027799999</v>
      </c>
      <c r="L17" s="10">
        <v>0.15503680531215999</v>
      </c>
      <c r="M17" s="8" t="s">
        <v>433</v>
      </c>
      <c r="N17" s="7" t="s">
        <v>434</v>
      </c>
    </row>
    <row r="18" spans="1:14" x14ac:dyDescent="0.25">
      <c r="A18" s="7"/>
      <c r="B18" s="7"/>
      <c r="C18" s="7"/>
      <c r="D18" s="7"/>
      <c r="E18" s="7"/>
      <c r="F18" s="7"/>
      <c r="G18" s="7"/>
      <c r="H18" s="8"/>
      <c r="I18" s="8"/>
      <c r="J18" s="8"/>
      <c r="K18" s="8"/>
      <c r="L18" s="8"/>
      <c r="M18" s="8"/>
      <c r="N18" s="7"/>
    </row>
    <row r="19" spans="1:14" ht="15.6" x14ac:dyDescent="0.3">
      <c r="A19" s="3"/>
      <c r="B19" s="3"/>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9"/>
  <sheetViews>
    <sheetView workbookViewId="0"/>
  </sheetViews>
  <sheetFormatPr defaultColWidth="10.90625" defaultRowHeight="15" x14ac:dyDescent="0.25"/>
  <cols>
    <col min="1" max="1" width="21.7265625" customWidth="1"/>
    <col min="2" max="7" width="16.7265625" customWidth="1"/>
    <col min="8" max="8" width="70.7265625" customWidth="1"/>
  </cols>
  <sheetData>
    <row r="1" spans="1:8" ht="19.2" x14ac:dyDescent="0.35">
      <c r="A1" s="2" t="s">
        <v>436</v>
      </c>
    </row>
    <row r="2" spans="1:8" x14ac:dyDescent="0.25">
      <c r="A2" t="s">
        <v>419</v>
      </c>
    </row>
    <row r="3" spans="1:8" ht="30" customHeight="1" x14ac:dyDescent="0.3">
      <c r="A3" s="3" t="s">
        <v>69</v>
      </c>
    </row>
    <row r="4" spans="1:8" x14ac:dyDescent="0.25">
      <c r="A4" t="s">
        <v>72</v>
      </c>
    </row>
    <row r="5" spans="1:8" x14ac:dyDescent="0.25">
      <c r="A5" t="s">
        <v>73</v>
      </c>
    </row>
    <row r="6" spans="1:8" x14ac:dyDescent="0.25">
      <c r="A6" t="s">
        <v>437</v>
      </c>
    </row>
    <row r="7" spans="1:8" x14ac:dyDescent="0.25">
      <c r="A7" t="s">
        <v>438</v>
      </c>
    </row>
    <row r="8" spans="1:8" ht="64.05" customHeight="1" x14ac:dyDescent="0.3">
      <c r="A8" s="5" t="s">
        <v>76</v>
      </c>
      <c r="B8" s="6" t="s">
        <v>421</v>
      </c>
      <c r="C8" s="6" t="s">
        <v>439</v>
      </c>
      <c r="D8" s="6" t="s">
        <v>440</v>
      </c>
      <c r="E8" s="6" t="s">
        <v>441</v>
      </c>
      <c r="F8" s="6" t="s">
        <v>442</v>
      </c>
      <c r="G8" s="6" t="s">
        <v>443</v>
      </c>
      <c r="H8" s="6" t="s">
        <v>104</v>
      </c>
    </row>
    <row r="9" spans="1:8" x14ac:dyDescent="0.25">
      <c r="A9" s="11" t="s">
        <v>105</v>
      </c>
      <c r="B9" s="7">
        <v>28000</v>
      </c>
      <c r="C9" s="7">
        <v>16000</v>
      </c>
      <c r="D9" s="9">
        <v>2000</v>
      </c>
      <c r="E9" s="7">
        <v>10000</v>
      </c>
      <c r="F9" s="9">
        <v>8000</v>
      </c>
      <c r="G9" s="8">
        <v>37.033217156269998</v>
      </c>
      <c r="H9" s="7" t="s">
        <v>444</v>
      </c>
    </row>
    <row r="10" spans="1:8" x14ac:dyDescent="0.25">
      <c r="A10" s="11" t="s">
        <v>106</v>
      </c>
      <c r="B10" s="7">
        <v>22000</v>
      </c>
      <c r="C10" s="7">
        <v>9000</v>
      </c>
      <c r="D10" s="9">
        <v>2000</v>
      </c>
      <c r="E10" s="9">
        <v>10000</v>
      </c>
      <c r="F10" s="9">
        <v>8000</v>
      </c>
      <c r="G10" s="10">
        <v>46.885694729637201</v>
      </c>
      <c r="H10" s="7" t="s">
        <v>445</v>
      </c>
    </row>
    <row r="11" spans="1:8" x14ac:dyDescent="0.25">
      <c r="A11" s="11" t="s">
        <v>108</v>
      </c>
      <c r="B11" s="7">
        <v>22000</v>
      </c>
      <c r="C11" s="7">
        <v>10000</v>
      </c>
      <c r="D11" s="9">
        <v>4000</v>
      </c>
      <c r="E11" s="9">
        <v>8000</v>
      </c>
      <c r="F11" s="9">
        <v>6000</v>
      </c>
      <c r="G11" s="10">
        <v>36.521938892717699</v>
      </c>
      <c r="H11" s="7" t="s">
        <v>445</v>
      </c>
    </row>
    <row r="12" spans="1:8" x14ac:dyDescent="0.25">
      <c r="A12" s="11" t="s">
        <v>109</v>
      </c>
      <c r="B12" s="7">
        <v>23000</v>
      </c>
      <c r="C12" s="7">
        <v>9000</v>
      </c>
      <c r="D12" s="9">
        <v>6000</v>
      </c>
      <c r="E12" s="9">
        <v>7000</v>
      </c>
      <c r="F12" s="9">
        <v>6000</v>
      </c>
      <c r="G12" s="10">
        <v>31.0539302079662</v>
      </c>
      <c r="H12" s="7" t="s">
        <v>445</v>
      </c>
    </row>
    <row r="13" spans="1:8" x14ac:dyDescent="0.25">
      <c r="A13" s="11" t="s">
        <v>110</v>
      </c>
      <c r="B13" s="7">
        <v>19000</v>
      </c>
      <c r="C13" s="9">
        <v>7000</v>
      </c>
      <c r="D13" s="9">
        <v>3000</v>
      </c>
      <c r="E13" s="9">
        <v>9000</v>
      </c>
      <c r="F13" s="9">
        <v>6000</v>
      </c>
      <c r="G13" s="10">
        <v>47.223818229302701</v>
      </c>
      <c r="H13" s="7" t="s">
        <v>446</v>
      </c>
    </row>
    <row r="14" spans="1:8" x14ac:dyDescent="0.25">
      <c r="A14" s="11" t="s">
        <v>111</v>
      </c>
      <c r="B14" s="7">
        <v>23000</v>
      </c>
      <c r="C14" s="7">
        <v>11000</v>
      </c>
      <c r="D14" s="9">
        <v>4000</v>
      </c>
      <c r="E14" s="9">
        <v>9000</v>
      </c>
      <c r="F14" s="9">
        <v>7000</v>
      </c>
      <c r="G14" s="10">
        <v>37.534952813701501</v>
      </c>
      <c r="H14" s="7" t="s">
        <v>445</v>
      </c>
    </row>
    <row r="15" spans="1:8" x14ac:dyDescent="0.25">
      <c r="A15" s="11" t="s">
        <v>112</v>
      </c>
      <c r="B15" s="7">
        <v>20000</v>
      </c>
      <c r="C15" s="9">
        <v>7000</v>
      </c>
      <c r="D15" s="9">
        <v>5000</v>
      </c>
      <c r="E15" s="9">
        <v>7000</v>
      </c>
      <c r="F15" s="9">
        <v>5000</v>
      </c>
      <c r="G15" s="10">
        <v>36.843989769821</v>
      </c>
      <c r="H15" s="7" t="s">
        <v>446</v>
      </c>
    </row>
    <row r="16" spans="1:8" x14ac:dyDescent="0.25">
      <c r="A16" s="11" t="s">
        <v>113</v>
      </c>
      <c r="B16" s="7">
        <v>17000</v>
      </c>
      <c r="C16" s="9">
        <v>6000</v>
      </c>
      <c r="D16" s="9">
        <v>3000</v>
      </c>
      <c r="E16" s="9">
        <v>8000</v>
      </c>
      <c r="F16" s="9">
        <v>6000</v>
      </c>
      <c r="G16" s="10">
        <v>47.8686803895271</v>
      </c>
      <c r="H16" s="7" t="s">
        <v>446</v>
      </c>
    </row>
    <row r="17" spans="1:8" x14ac:dyDescent="0.25">
      <c r="A17" s="11" t="s">
        <v>114</v>
      </c>
      <c r="B17" s="7">
        <v>17000</v>
      </c>
      <c r="C17" s="9">
        <v>8000</v>
      </c>
      <c r="D17" s="9">
        <v>3000</v>
      </c>
      <c r="E17" s="9">
        <v>6000</v>
      </c>
      <c r="F17" s="9">
        <v>5000</v>
      </c>
      <c r="G17" s="10">
        <v>35.850160959906397</v>
      </c>
      <c r="H17" s="7" t="s">
        <v>446</v>
      </c>
    </row>
    <row r="18" spans="1:8" x14ac:dyDescent="0.25">
      <c r="A18" s="11" t="s">
        <v>118</v>
      </c>
      <c r="B18" s="7">
        <v>-2000</v>
      </c>
      <c r="C18" s="9">
        <v>1000</v>
      </c>
      <c r="D18" s="9">
        <v>0</v>
      </c>
      <c r="E18" s="9">
        <v>-3000</v>
      </c>
      <c r="F18" s="9">
        <v>-1000</v>
      </c>
      <c r="G18" s="10">
        <v>-11.373657269396301</v>
      </c>
      <c r="H18" s="7" t="s">
        <v>446</v>
      </c>
    </row>
    <row r="19" spans="1:8" x14ac:dyDescent="0.25">
      <c r="A19" s="7"/>
      <c r="B19" s="7"/>
      <c r="C19" s="7"/>
      <c r="D19" s="7"/>
      <c r="E19" s="7"/>
      <c r="F19" s="7"/>
      <c r="G19" s="8"/>
      <c r="H19" s="7"/>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0A01A-D9B6-453E-8957-9FEA320D56B6}">
  <dimension ref="A1:H22"/>
  <sheetViews>
    <sheetView workbookViewId="0"/>
  </sheetViews>
  <sheetFormatPr defaultColWidth="10.90625" defaultRowHeight="15" x14ac:dyDescent="0.25"/>
  <cols>
    <col min="1" max="1" width="25.7265625" style="14" customWidth="1"/>
    <col min="2" max="7" width="18.7265625" style="14" customWidth="1"/>
    <col min="8" max="8" width="12.7265625" style="14" customWidth="1"/>
    <col min="9" max="16384" width="10.90625" style="14"/>
  </cols>
  <sheetData>
    <row r="1" spans="1:8" ht="19.2" x14ac:dyDescent="0.35">
      <c r="A1" s="13" t="s">
        <v>505</v>
      </c>
    </row>
    <row r="2" spans="1:8" x14ac:dyDescent="0.25">
      <c r="A2" s="14" t="s">
        <v>506</v>
      </c>
    </row>
    <row r="3" spans="1:8" ht="30" customHeight="1" x14ac:dyDescent="0.3">
      <c r="A3" s="15" t="s">
        <v>69</v>
      </c>
    </row>
    <row r="4" spans="1:8" x14ac:dyDescent="0.25">
      <c r="A4" s="14" t="s">
        <v>507</v>
      </c>
    </row>
    <row r="5" spans="1:8" x14ac:dyDescent="0.25">
      <c r="A5" s="14" t="s">
        <v>508</v>
      </c>
    </row>
    <row r="6" spans="1:8" x14ac:dyDescent="0.25">
      <c r="A6" s="14" t="s">
        <v>509</v>
      </c>
    </row>
    <row r="7" spans="1:8" ht="40.049999999999997" customHeight="1" x14ac:dyDescent="0.3">
      <c r="A7" s="16" t="s">
        <v>510</v>
      </c>
      <c r="B7" s="17" t="s">
        <v>511</v>
      </c>
      <c r="C7" s="17" t="s">
        <v>512</v>
      </c>
      <c r="D7" s="17" t="s">
        <v>513</v>
      </c>
      <c r="E7" s="17" t="s">
        <v>514</v>
      </c>
      <c r="F7" s="17" t="s">
        <v>515</v>
      </c>
      <c r="G7" s="17" t="s">
        <v>516</v>
      </c>
      <c r="H7" s="17" t="s">
        <v>517</v>
      </c>
    </row>
    <row r="8" spans="1:8" x14ac:dyDescent="0.25">
      <c r="A8" s="14" t="s">
        <v>518</v>
      </c>
      <c r="B8" s="20" t="s">
        <v>519</v>
      </c>
      <c r="C8" s="20" t="s">
        <v>520</v>
      </c>
      <c r="D8" s="20" t="s">
        <v>521</v>
      </c>
      <c r="E8" s="20" t="s">
        <v>522</v>
      </c>
      <c r="F8" s="20" t="s">
        <v>523</v>
      </c>
      <c r="G8" s="20" t="s">
        <v>524</v>
      </c>
      <c r="H8" s="23" t="s">
        <v>525</v>
      </c>
    </row>
    <row r="9" spans="1:8" x14ac:dyDescent="0.25">
      <c r="A9" s="14" t="s">
        <v>526</v>
      </c>
      <c r="B9" s="20" t="s">
        <v>527</v>
      </c>
      <c r="C9" s="20" t="s">
        <v>528</v>
      </c>
      <c r="D9" s="20" t="s">
        <v>529</v>
      </c>
      <c r="E9" s="20" t="s">
        <v>530</v>
      </c>
      <c r="F9" s="20" t="s">
        <v>531</v>
      </c>
      <c r="G9" s="20" t="s">
        <v>532</v>
      </c>
      <c r="H9" s="23" t="s">
        <v>533</v>
      </c>
    </row>
    <row r="10" spans="1:8" x14ac:dyDescent="0.25">
      <c r="A10" s="14" t="s">
        <v>534</v>
      </c>
      <c r="B10" s="20" t="s">
        <v>535</v>
      </c>
      <c r="C10" s="20" t="s">
        <v>536</v>
      </c>
      <c r="D10" s="20" t="s">
        <v>537</v>
      </c>
      <c r="E10" s="20" t="s">
        <v>538</v>
      </c>
      <c r="F10" s="20" t="s">
        <v>539</v>
      </c>
      <c r="G10" s="20" t="s">
        <v>528</v>
      </c>
      <c r="H10" s="23" t="s">
        <v>540</v>
      </c>
    </row>
    <row r="11" spans="1:8" x14ac:dyDescent="0.25">
      <c r="A11" s="14" t="s">
        <v>541</v>
      </c>
      <c r="B11" s="20" t="s">
        <v>542</v>
      </c>
      <c r="C11" s="20" t="s">
        <v>543</v>
      </c>
      <c r="D11" s="20" t="s">
        <v>544</v>
      </c>
      <c r="E11" s="20" t="s">
        <v>545</v>
      </c>
      <c r="F11" s="20" t="s">
        <v>546</v>
      </c>
      <c r="G11" s="20" t="s">
        <v>547</v>
      </c>
      <c r="H11" s="23" t="s">
        <v>548</v>
      </c>
    </row>
    <row r="12" spans="1:8" x14ac:dyDescent="0.25">
      <c r="A12" s="14" t="s">
        <v>549</v>
      </c>
      <c r="B12" s="20" t="s">
        <v>550</v>
      </c>
      <c r="C12" s="20" t="s">
        <v>551</v>
      </c>
      <c r="D12" s="20" t="s">
        <v>552</v>
      </c>
      <c r="E12" s="20" t="s">
        <v>543</v>
      </c>
      <c r="F12" s="20" t="s">
        <v>553</v>
      </c>
      <c r="G12" s="20" t="s">
        <v>554</v>
      </c>
      <c r="H12" s="23" t="s">
        <v>555</v>
      </c>
    </row>
    <row r="13" spans="1:8" x14ac:dyDescent="0.25">
      <c r="A13" s="14" t="s">
        <v>556</v>
      </c>
      <c r="B13" s="20" t="s">
        <v>557</v>
      </c>
      <c r="C13" s="20" t="s">
        <v>558</v>
      </c>
      <c r="D13" s="20" t="s">
        <v>559</v>
      </c>
      <c r="E13" s="20" t="s">
        <v>560</v>
      </c>
      <c r="F13" s="20" t="s">
        <v>539</v>
      </c>
      <c r="G13" s="20" t="s">
        <v>558</v>
      </c>
      <c r="H13" s="23" t="s">
        <v>533</v>
      </c>
    </row>
    <row r="14" spans="1:8" x14ac:dyDescent="0.25">
      <c r="A14" s="14" t="s">
        <v>561</v>
      </c>
      <c r="B14" s="20" t="s">
        <v>562</v>
      </c>
      <c r="C14" s="20" t="s">
        <v>563</v>
      </c>
      <c r="D14" s="20" t="s">
        <v>564</v>
      </c>
      <c r="E14" s="20" t="s">
        <v>565</v>
      </c>
      <c r="F14" s="20" t="s">
        <v>566</v>
      </c>
      <c r="G14" s="20" t="s">
        <v>524</v>
      </c>
      <c r="H14" s="23" t="s">
        <v>567</v>
      </c>
    </row>
    <row r="15" spans="1:8" x14ac:dyDescent="0.25">
      <c r="A15" s="14" t="s">
        <v>568</v>
      </c>
      <c r="B15" s="20" t="s">
        <v>562</v>
      </c>
      <c r="C15" s="20" t="s">
        <v>569</v>
      </c>
      <c r="D15" s="20" t="s">
        <v>570</v>
      </c>
      <c r="E15" s="20" t="s">
        <v>571</v>
      </c>
      <c r="F15" s="20" t="s">
        <v>572</v>
      </c>
      <c r="G15" s="20" t="s">
        <v>573</v>
      </c>
      <c r="H15" s="23" t="s">
        <v>574</v>
      </c>
    </row>
    <row r="16" spans="1:8" x14ac:dyDescent="0.25">
      <c r="A16" s="14" t="s">
        <v>575</v>
      </c>
      <c r="B16" s="20" t="s">
        <v>576</v>
      </c>
      <c r="C16" s="20" t="s">
        <v>577</v>
      </c>
      <c r="D16" s="20" t="s">
        <v>578</v>
      </c>
      <c r="E16" s="20" t="s">
        <v>522</v>
      </c>
      <c r="F16" s="20" t="s">
        <v>579</v>
      </c>
      <c r="G16" s="20" t="s">
        <v>528</v>
      </c>
      <c r="H16" s="23" t="s">
        <v>580</v>
      </c>
    </row>
    <row r="17" spans="1:8" x14ac:dyDescent="0.25">
      <c r="A17" s="14" t="s">
        <v>581</v>
      </c>
      <c r="B17" s="20" t="s">
        <v>582</v>
      </c>
      <c r="C17" s="20" t="s">
        <v>558</v>
      </c>
      <c r="D17" s="20" t="s">
        <v>544</v>
      </c>
      <c r="E17" s="20" t="s">
        <v>522</v>
      </c>
      <c r="F17" s="20" t="s">
        <v>583</v>
      </c>
      <c r="G17" s="20" t="s">
        <v>551</v>
      </c>
      <c r="H17" s="23" t="s">
        <v>584</v>
      </c>
    </row>
    <row r="18" spans="1:8" x14ac:dyDescent="0.25">
      <c r="A18" s="14" t="s">
        <v>585</v>
      </c>
      <c r="B18" s="20" t="s">
        <v>586</v>
      </c>
      <c r="C18" s="20" t="s">
        <v>587</v>
      </c>
      <c r="D18" s="20" t="s">
        <v>588</v>
      </c>
      <c r="E18" s="20" t="s">
        <v>589</v>
      </c>
      <c r="F18" s="20" t="s">
        <v>590</v>
      </c>
      <c r="G18" s="20" t="s">
        <v>536</v>
      </c>
      <c r="H18" s="23" t="s">
        <v>591</v>
      </c>
    </row>
    <row r="19" spans="1:8" x14ac:dyDescent="0.25">
      <c r="A19" s="14" t="s">
        <v>592</v>
      </c>
      <c r="B19" s="20" t="s">
        <v>593</v>
      </c>
      <c r="C19" s="20" t="s">
        <v>554</v>
      </c>
      <c r="D19" s="20" t="s">
        <v>594</v>
      </c>
      <c r="E19" s="20" t="s">
        <v>595</v>
      </c>
      <c r="F19" s="20" t="s">
        <v>596</v>
      </c>
      <c r="G19" s="20" t="s">
        <v>532</v>
      </c>
      <c r="H19" s="23" t="s">
        <v>548</v>
      </c>
    </row>
    <row r="20" spans="1:8" x14ac:dyDescent="0.25">
      <c r="A20" s="14" t="s">
        <v>597</v>
      </c>
      <c r="B20" s="20" t="s">
        <v>598</v>
      </c>
      <c r="C20" s="20" t="s">
        <v>547</v>
      </c>
      <c r="D20" s="20" t="s">
        <v>599</v>
      </c>
      <c r="E20" s="20" t="s">
        <v>595</v>
      </c>
      <c r="F20" s="20" t="s">
        <v>600</v>
      </c>
      <c r="G20" s="20" t="s">
        <v>551</v>
      </c>
      <c r="H20" s="23" t="s">
        <v>574</v>
      </c>
    </row>
    <row r="21" spans="1:8" x14ac:dyDescent="0.25">
      <c r="A21" s="14" t="s">
        <v>601</v>
      </c>
      <c r="B21" s="20" t="s">
        <v>602</v>
      </c>
      <c r="C21" s="20" t="s">
        <v>560</v>
      </c>
      <c r="D21" s="20" t="s">
        <v>603</v>
      </c>
      <c r="E21" s="20" t="s">
        <v>558</v>
      </c>
      <c r="F21" s="20" t="s">
        <v>604</v>
      </c>
      <c r="G21" s="20" t="s">
        <v>558</v>
      </c>
      <c r="H21" s="23" t="s">
        <v>605</v>
      </c>
    </row>
    <row r="22" spans="1:8" x14ac:dyDescent="0.25">
      <c r="A22" s="14" t="s">
        <v>606</v>
      </c>
      <c r="B22" s="20" t="s">
        <v>607</v>
      </c>
      <c r="C22" s="20" t="s">
        <v>547</v>
      </c>
      <c r="D22" s="20" t="s">
        <v>608</v>
      </c>
      <c r="E22" s="20" t="s">
        <v>595</v>
      </c>
      <c r="F22" s="20" t="s">
        <v>600</v>
      </c>
      <c r="G22" s="20" t="s">
        <v>551</v>
      </c>
      <c r="H22" s="23" t="s">
        <v>574</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07DE7-BFE4-4737-8035-A01303F310DD}">
  <dimension ref="A1:E18"/>
  <sheetViews>
    <sheetView workbookViewId="0"/>
  </sheetViews>
  <sheetFormatPr defaultColWidth="10.90625" defaultRowHeight="15" x14ac:dyDescent="0.25"/>
  <cols>
    <col min="1" max="1" width="20.7265625" customWidth="1"/>
    <col min="2" max="5" width="18.7265625" customWidth="1"/>
  </cols>
  <sheetData>
    <row r="1" spans="1:5" ht="19.2" x14ac:dyDescent="0.35">
      <c r="A1" s="26" t="s">
        <v>695</v>
      </c>
    </row>
    <row r="2" spans="1:5" x14ac:dyDescent="0.25">
      <c r="A2" t="s">
        <v>610</v>
      </c>
    </row>
    <row r="3" spans="1:5" ht="30" customHeight="1" x14ac:dyDescent="0.3">
      <c r="A3" s="27" t="s">
        <v>69</v>
      </c>
    </row>
    <row r="4" spans="1:5" x14ac:dyDescent="0.25">
      <c r="A4" t="s">
        <v>696</v>
      </c>
    </row>
    <row r="5" spans="1:5" x14ac:dyDescent="0.25">
      <c r="A5" t="s">
        <v>611</v>
      </c>
    </row>
    <row r="6" spans="1:5" ht="60" customHeight="1" x14ac:dyDescent="0.3">
      <c r="A6" s="28" t="s">
        <v>510</v>
      </c>
      <c r="B6" s="29" t="s">
        <v>513</v>
      </c>
      <c r="C6" s="29" t="s">
        <v>697</v>
      </c>
      <c r="D6" s="29" t="s">
        <v>515</v>
      </c>
      <c r="E6" s="29" t="s">
        <v>698</v>
      </c>
    </row>
    <row r="7" spans="1:5" x14ac:dyDescent="0.25">
      <c r="A7" t="s">
        <v>606</v>
      </c>
      <c r="B7" s="8" t="s">
        <v>608</v>
      </c>
      <c r="C7" s="30" t="s">
        <v>699</v>
      </c>
      <c r="D7" s="8" t="s">
        <v>600</v>
      </c>
      <c r="E7" s="30" t="s">
        <v>700</v>
      </c>
    </row>
    <row r="8" spans="1:5" x14ac:dyDescent="0.25">
      <c r="A8" t="s">
        <v>518</v>
      </c>
      <c r="B8" s="8" t="s">
        <v>521</v>
      </c>
      <c r="C8" s="30" t="s">
        <v>701</v>
      </c>
      <c r="D8" s="8" t="s">
        <v>523</v>
      </c>
      <c r="E8" s="30" t="s">
        <v>702</v>
      </c>
    </row>
    <row r="9" spans="1:5" x14ac:dyDescent="0.25">
      <c r="A9" t="s">
        <v>526</v>
      </c>
      <c r="B9" s="8" t="s">
        <v>529</v>
      </c>
      <c r="C9" s="30" t="s">
        <v>703</v>
      </c>
      <c r="D9" s="8" t="s">
        <v>531</v>
      </c>
      <c r="E9" s="30" t="s">
        <v>704</v>
      </c>
    </row>
    <row r="10" spans="1:5" x14ac:dyDescent="0.25">
      <c r="A10" t="s">
        <v>534</v>
      </c>
      <c r="B10" s="8" t="s">
        <v>537</v>
      </c>
      <c r="C10" s="30" t="s">
        <v>705</v>
      </c>
      <c r="D10" s="8" t="s">
        <v>539</v>
      </c>
      <c r="E10" s="30" t="s">
        <v>704</v>
      </c>
    </row>
    <row r="11" spans="1:5" x14ac:dyDescent="0.25">
      <c r="A11" t="s">
        <v>541</v>
      </c>
      <c r="B11" s="8" t="s">
        <v>544</v>
      </c>
      <c r="C11" s="30" t="s">
        <v>705</v>
      </c>
      <c r="D11" s="8" t="s">
        <v>546</v>
      </c>
      <c r="E11" s="30" t="s">
        <v>706</v>
      </c>
    </row>
    <row r="12" spans="1:5" x14ac:dyDescent="0.25">
      <c r="A12" t="s">
        <v>549</v>
      </c>
      <c r="B12" s="8" t="s">
        <v>552</v>
      </c>
      <c r="C12" s="31" t="s">
        <v>711</v>
      </c>
      <c r="D12" s="8" t="s">
        <v>553</v>
      </c>
      <c r="E12" s="30" t="s">
        <v>707</v>
      </c>
    </row>
    <row r="13" spans="1:5" x14ac:dyDescent="0.25">
      <c r="A13" t="s">
        <v>556</v>
      </c>
      <c r="B13" s="8" t="s">
        <v>559</v>
      </c>
      <c r="C13" s="30" t="s">
        <v>703</v>
      </c>
      <c r="D13" s="8" t="s">
        <v>539</v>
      </c>
      <c r="E13" s="30" t="s">
        <v>707</v>
      </c>
    </row>
    <row r="14" spans="1:5" x14ac:dyDescent="0.25">
      <c r="A14" t="s">
        <v>561</v>
      </c>
      <c r="B14" s="8" t="s">
        <v>564</v>
      </c>
      <c r="C14" s="30" t="s">
        <v>703</v>
      </c>
      <c r="D14" s="8" t="s">
        <v>566</v>
      </c>
      <c r="E14" s="30" t="s">
        <v>706</v>
      </c>
    </row>
    <row r="15" spans="1:5" x14ac:dyDescent="0.25">
      <c r="A15" t="s">
        <v>568</v>
      </c>
      <c r="B15" s="8" t="s">
        <v>570</v>
      </c>
      <c r="C15" s="30" t="s">
        <v>702</v>
      </c>
      <c r="D15" s="8" t="s">
        <v>572</v>
      </c>
      <c r="E15" s="30" t="s">
        <v>708</v>
      </c>
    </row>
    <row r="16" spans="1:5" x14ac:dyDescent="0.25">
      <c r="A16" t="s">
        <v>575</v>
      </c>
      <c r="B16" s="8" t="s">
        <v>578</v>
      </c>
      <c r="C16" s="30" t="s">
        <v>709</v>
      </c>
      <c r="D16" s="8" t="s">
        <v>579</v>
      </c>
      <c r="E16" s="30" t="s">
        <v>704</v>
      </c>
    </row>
    <row r="17" spans="1:5" x14ac:dyDescent="0.25">
      <c r="A17" t="s">
        <v>585</v>
      </c>
      <c r="B17" s="8" t="s">
        <v>588</v>
      </c>
      <c r="C17" s="30" t="s">
        <v>710</v>
      </c>
      <c r="D17" s="8" t="s">
        <v>590</v>
      </c>
      <c r="E17" s="30" t="s">
        <v>703</v>
      </c>
    </row>
    <row r="18" spans="1:5" x14ac:dyDescent="0.25">
      <c r="A18" t="s">
        <v>592</v>
      </c>
      <c r="B18" s="8" t="s">
        <v>594</v>
      </c>
      <c r="C18" s="30" t="s">
        <v>711</v>
      </c>
      <c r="D18" s="8" t="s">
        <v>596</v>
      </c>
      <c r="E18" s="30" t="s">
        <v>704</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C0B1A-1145-4C72-9431-31A2FA5EF98F}">
  <dimension ref="A1:G16"/>
  <sheetViews>
    <sheetView workbookViewId="0"/>
  </sheetViews>
  <sheetFormatPr defaultColWidth="10.90625" defaultRowHeight="15" x14ac:dyDescent="0.25"/>
  <cols>
    <col min="1" max="1" width="20.7265625" style="14" customWidth="1"/>
    <col min="2" max="7" width="15.7265625" style="14" customWidth="1"/>
    <col min="8" max="16384" width="10.90625" style="14"/>
  </cols>
  <sheetData>
    <row r="1" spans="1:7" ht="19.2" x14ac:dyDescent="0.35">
      <c r="A1" s="13" t="s">
        <v>609</v>
      </c>
    </row>
    <row r="2" spans="1:7" x14ac:dyDescent="0.25">
      <c r="A2" s="14" t="s">
        <v>610</v>
      </c>
    </row>
    <row r="3" spans="1:7" ht="30" customHeight="1" x14ac:dyDescent="0.3">
      <c r="A3" s="15" t="s">
        <v>69</v>
      </c>
    </row>
    <row r="4" spans="1:7" x14ac:dyDescent="0.25">
      <c r="A4" s="14" t="s">
        <v>507</v>
      </c>
    </row>
    <row r="5" spans="1:7" x14ac:dyDescent="0.25">
      <c r="A5" s="14" t="s">
        <v>611</v>
      </c>
    </row>
    <row r="6" spans="1:7" ht="30" customHeight="1" x14ac:dyDescent="0.3">
      <c r="A6" s="16" t="s">
        <v>612</v>
      </c>
      <c r="B6" s="17" t="s">
        <v>613</v>
      </c>
      <c r="C6" s="17" t="s">
        <v>614</v>
      </c>
      <c r="D6" s="17" t="s">
        <v>615</v>
      </c>
      <c r="E6" s="17" t="s">
        <v>616</v>
      </c>
      <c r="F6" s="17" t="s">
        <v>617</v>
      </c>
      <c r="G6" s="17" t="s">
        <v>618</v>
      </c>
    </row>
    <row r="7" spans="1:7" x14ac:dyDescent="0.25">
      <c r="A7" s="14" t="s">
        <v>619</v>
      </c>
      <c r="B7" s="24" t="s">
        <v>620</v>
      </c>
      <c r="C7" s="24" t="s">
        <v>621</v>
      </c>
      <c r="D7" s="24" t="s">
        <v>622</v>
      </c>
      <c r="E7" s="24" t="s">
        <v>623</v>
      </c>
      <c r="F7" s="24" t="s">
        <v>624</v>
      </c>
      <c r="G7" s="24" t="s">
        <v>625</v>
      </c>
    </row>
    <row r="8" spans="1:7" x14ac:dyDescent="0.25">
      <c r="A8" s="14" t="s">
        <v>626</v>
      </c>
      <c r="B8" s="24" t="s">
        <v>627</v>
      </c>
      <c r="C8" s="24" t="s">
        <v>628</v>
      </c>
      <c r="D8" s="24" t="s">
        <v>629</v>
      </c>
      <c r="E8" s="24" t="s">
        <v>630</v>
      </c>
      <c r="F8" s="24" t="s">
        <v>631</v>
      </c>
      <c r="G8" s="24" t="s">
        <v>632</v>
      </c>
    </row>
    <row r="9" spans="1:7" x14ac:dyDescent="0.25">
      <c r="A9" s="14" t="s">
        <v>515</v>
      </c>
      <c r="B9" s="24" t="s">
        <v>633</v>
      </c>
      <c r="C9" s="24" t="s">
        <v>634</v>
      </c>
      <c r="D9" s="24" t="s">
        <v>33</v>
      </c>
      <c r="E9" s="25">
        <v>-1</v>
      </c>
      <c r="F9" s="24" t="s">
        <v>635</v>
      </c>
      <c r="G9" s="24" t="s">
        <v>636</v>
      </c>
    </row>
    <row r="10" spans="1:7" x14ac:dyDescent="0.25">
      <c r="A10" s="14" t="s">
        <v>637</v>
      </c>
      <c r="B10" s="24" t="s">
        <v>638</v>
      </c>
      <c r="C10" s="24" t="s">
        <v>639</v>
      </c>
      <c r="D10" s="24" t="s">
        <v>640</v>
      </c>
      <c r="E10" s="24" t="s">
        <v>641</v>
      </c>
      <c r="F10" s="24" t="s">
        <v>577</v>
      </c>
      <c r="G10" s="24" t="s">
        <v>642</v>
      </c>
    </row>
    <row r="11" spans="1:7" x14ac:dyDescent="0.25">
      <c r="A11" s="14" t="s">
        <v>643</v>
      </c>
      <c r="B11" s="24" t="s">
        <v>644</v>
      </c>
      <c r="C11" s="24" t="s">
        <v>645</v>
      </c>
      <c r="D11" s="24" t="s">
        <v>646</v>
      </c>
      <c r="E11" s="24" t="s">
        <v>647</v>
      </c>
      <c r="F11" s="24" t="s">
        <v>648</v>
      </c>
      <c r="G11" s="24" t="s">
        <v>649</v>
      </c>
    </row>
    <row r="13" spans="1:7" x14ac:dyDescent="0.25">
      <c r="B13" s="20"/>
      <c r="C13" s="20"/>
      <c r="D13" s="20"/>
      <c r="E13" s="20"/>
      <c r="F13" s="20"/>
      <c r="G13" s="20"/>
    </row>
    <row r="14" spans="1:7" x14ac:dyDescent="0.25">
      <c r="B14" s="20"/>
      <c r="C14" s="20"/>
      <c r="D14" s="20"/>
      <c r="E14" s="20"/>
      <c r="F14" s="20"/>
      <c r="G14" s="20"/>
    </row>
    <row r="15" spans="1:7" x14ac:dyDescent="0.25">
      <c r="B15" s="20"/>
      <c r="C15" s="20"/>
      <c r="D15" s="20"/>
      <c r="E15" s="20"/>
      <c r="F15" s="20"/>
      <c r="G15" s="20"/>
    </row>
    <row r="16" spans="1:7" x14ac:dyDescent="0.25">
      <c r="B16" s="20"/>
      <c r="C16" s="20"/>
      <c r="D16" s="20"/>
      <c r="E16" s="20"/>
      <c r="F16" s="20"/>
      <c r="G16" s="20"/>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842A-EC2A-4ECF-A3E8-7F243172EDBA}">
  <dimension ref="A1:H11"/>
  <sheetViews>
    <sheetView workbookViewId="0"/>
  </sheetViews>
  <sheetFormatPr defaultColWidth="10.90625" defaultRowHeight="15" x14ac:dyDescent="0.25"/>
  <cols>
    <col min="1" max="1" width="33.1796875" style="14" customWidth="1"/>
    <col min="2" max="8" width="15.7265625" style="14" customWidth="1"/>
    <col min="9" max="16384" width="10.90625" style="14"/>
  </cols>
  <sheetData>
    <row r="1" spans="1:8" ht="19.2" x14ac:dyDescent="0.35">
      <c r="A1" s="13" t="s">
        <v>650</v>
      </c>
    </row>
    <row r="2" spans="1:8" x14ac:dyDescent="0.25">
      <c r="A2" s="14" t="s">
        <v>610</v>
      </c>
    </row>
    <row r="3" spans="1:8" ht="15.6" x14ac:dyDescent="0.3">
      <c r="A3" s="15" t="s">
        <v>69</v>
      </c>
    </row>
    <row r="4" spans="1:8" x14ac:dyDescent="0.25">
      <c r="A4" s="14" t="s">
        <v>507</v>
      </c>
    </row>
    <row r="5" spans="1:8" ht="49.95" customHeight="1" x14ac:dyDescent="0.3">
      <c r="A5" s="16" t="s">
        <v>651</v>
      </c>
      <c r="B5" s="17" t="s">
        <v>652</v>
      </c>
      <c r="C5" s="17" t="s">
        <v>653</v>
      </c>
      <c r="D5" s="17" t="s">
        <v>654</v>
      </c>
      <c r="E5" s="17" t="s">
        <v>655</v>
      </c>
      <c r="F5" s="17" t="s">
        <v>656</v>
      </c>
      <c r="G5" s="17" t="s">
        <v>657</v>
      </c>
      <c r="H5" s="17" t="s">
        <v>658</v>
      </c>
    </row>
    <row r="6" spans="1:8" x14ac:dyDescent="0.25">
      <c r="A6" s="14" t="s">
        <v>659</v>
      </c>
      <c r="B6" s="24" t="s">
        <v>628</v>
      </c>
      <c r="C6" s="24" t="s">
        <v>660</v>
      </c>
      <c r="D6" s="24" t="s">
        <v>661</v>
      </c>
      <c r="E6" s="24" t="s">
        <v>662</v>
      </c>
      <c r="F6" s="24" t="s">
        <v>631</v>
      </c>
      <c r="G6" s="24" t="s">
        <v>663</v>
      </c>
      <c r="H6" s="24" t="s">
        <v>663</v>
      </c>
    </row>
    <row r="7" spans="1:8" x14ac:dyDescent="0.25">
      <c r="A7" s="14" t="s">
        <v>664</v>
      </c>
      <c r="B7" s="24" t="s">
        <v>621</v>
      </c>
      <c r="C7" s="24" t="s">
        <v>665</v>
      </c>
      <c r="D7" s="24" t="s">
        <v>666</v>
      </c>
      <c r="E7" s="24" t="s">
        <v>667</v>
      </c>
      <c r="F7" s="24" t="s">
        <v>632</v>
      </c>
      <c r="G7" s="24" t="s">
        <v>668</v>
      </c>
      <c r="H7" s="24" t="s">
        <v>669</v>
      </c>
    </row>
    <row r="8" spans="1:8" x14ac:dyDescent="0.25">
      <c r="A8" s="14" t="s">
        <v>670</v>
      </c>
      <c r="B8" s="24" t="s">
        <v>645</v>
      </c>
      <c r="C8" s="24" t="s">
        <v>665</v>
      </c>
      <c r="D8" s="24" t="s">
        <v>671</v>
      </c>
      <c r="E8" s="24" t="s">
        <v>667</v>
      </c>
      <c r="F8" s="24" t="s">
        <v>672</v>
      </c>
      <c r="G8" s="24" t="s">
        <v>673</v>
      </c>
      <c r="H8" s="24" t="s">
        <v>674</v>
      </c>
    </row>
    <row r="9" spans="1:8" x14ac:dyDescent="0.25">
      <c r="A9" s="14" t="s">
        <v>675</v>
      </c>
      <c r="B9" s="24" t="s">
        <v>676</v>
      </c>
      <c r="C9" s="24" t="s">
        <v>677</v>
      </c>
      <c r="D9" s="24" t="s">
        <v>694</v>
      </c>
      <c r="E9" s="24" t="s">
        <v>678</v>
      </c>
      <c r="F9" s="24" t="s">
        <v>679</v>
      </c>
      <c r="G9" s="24" t="s">
        <v>680</v>
      </c>
      <c r="H9" s="24" t="s">
        <v>680</v>
      </c>
    </row>
    <row r="10" spans="1:8" x14ac:dyDescent="0.25">
      <c r="A10" s="14" t="s">
        <v>681</v>
      </c>
      <c r="B10" s="24" t="s">
        <v>682</v>
      </c>
      <c r="C10" s="24" t="s">
        <v>683</v>
      </c>
      <c r="D10" s="24" t="s">
        <v>684</v>
      </c>
      <c r="E10" s="24" t="s">
        <v>685</v>
      </c>
      <c r="F10" s="24" t="s">
        <v>679</v>
      </c>
      <c r="G10" s="24" t="s">
        <v>686</v>
      </c>
      <c r="H10" s="24" t="s">
        <v>687</v>
      </c>
    </row>
    <row r="11" spans="1:8" x14ac:dyDescent="0.25">
      <c r="A11" s="14" t="s">
        <v>688</v>
      </c>
      <c r="B11" s="24" t="s">
        <v>689</v>
      </c>
      <c r="C11" s="24" t="s">
        <v>683</v>
      </c>
      <c r="D11" s="24" t="s">
        <v>690</v>
      </c>
      <c r="E11" s="24" t="s">
        <v>691</v>
      </c>
      <c r="F11" s="24" t="s">
        <v>692</v>
      </c>
      <c r="G11" s="24" t="s">
        <v>693</v>
      </c>
      <c r="H11" s="24" t="s">
        <v>687</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27"/>
  <sheetViews>
    <sheetView workbookViewId="0"/>
  </sheetViews>
  <sheetFormatPr defaultColWidth="10.90625" defaultRowHeight="15" x14ac:dyDescent="0.25"/>
  <cols>
    <col min="1" max="1" width="25.7265625" customWidth="1"/>
    <col min="2" max="2" width="100.7265625" customWidth="1"/>
  </cols>
  <sheetData>
    <row r="1" spans="1:2" ht="19.2" x14ac:dyDescent="0.35">
      <c r="A1" s="2" t="s">
        <v>447</v>
      </c>
    </row>
    <row r="2" spans="1:2" ht="15.6" x14ac:dyDescent="0.3">
      <c r="A2" s="5" t="s">
        <v>448</v>
      </c>
      <c r="B2" s="5" t="s">
        <v>449</v>
      </c>
    </row>
    <row r="3" spans="1:2" ht="75" customHeight="1" x14ac:dyDescent="0.25">
      <c r="A3" t="s">
        <v>450</v>
      </c>
      <c r="B3" s="4" t="s">
        <v>451</v>
      </c>
    </row>
    <row r="4" spans="1:2" ht="60" x14ac:dyDescent="0.25">
      <c r="A4" t="s">
        <v>452</v>
      </c>
      <c r="B4" s="4" t="s">
        <v>453</v>
      </c>
    </row>
    <row r="5" spans="1:2" ht="45" x14ac:dyDescent="0.25">
      <c r="A5" t="s">
        <v>454</v>
      </c>
      <c r="B5" s="4" t="s">
        <v>455</v>
      </c>
    </row>
    <row r="6" spans="1:2" x14ac:dyDescent="0.25">
      <c r="A6" t="s">
        <v>456</v>
      </c>
      <c r="B6" s="4" t="s">
        <v>457</v>
      </c>
    </row>
    <row r="7" spans="1:2" ht="90" x14ac:dyDescent="0.25">
      <c r="A7" t="s">
        <v>458</v>
      </c>
      <c r="B7" s="4" t="s">
        <v>459</v>
      </c>
    </row>
    <row r="8" spans="1:2" ht="75" x14ac:dyDescent="0.25">
      <c r="A8" t="s">
        <v>460</v>
      </c>
      <c r="B8" s="4" t="s">
        <v>461</v>
      </c>
    </row>
    <row r="9" spans="1:2" x14ac:dyDescent="0.25">
      <c r="A9" t="s">
        <v>462</v>
      </c>
      <c r="B9" s="4" t="s">
        <v>463</v>
      </c>
    </row>
    <row r="10" spans="1:2" ht="45" x14ac:dyDescent="0.25">
      <c r="A10" t="s">
        <v>464</v>
      </c>
      <c r="B10" s="4" t="s">
        <v>465</v>
      </c>
    </row>
    <row r="11" spans="1:2" x14ac:dyDescent="0.25">
      <c r="A11" t="s">
        <v>466</v>
      </c>
      <c r="B11" s="4" t="s">
        <v>467</v>
      </c>
    </row>
    <row r="12" spans="1:2" x14ac:dyDescent="0.25">
      <c r="A12" t="s">
        <v>468</v>
      </c>
      <c r="B12" s="4" t="s">
        <v>469</v>
      </c>
    </row>
    <row r="13" spans="1:2" x14ac:dyDescent="0.25">
      <c r="A13" t="s">
        <v>470</v>
      </c>
      <c r="B13" s="4" t="s">
        <v>471</v>
      </c>
    </row>
    <row r="14" spans="1:2" x14ac:dyDescent="0.25">
      <c r="A14" t="s">
        <v>472</v>
      </c>
      <c r="B14" s="4" t="s">
        <v>473</v>
      </c>
    </row>
    <row r="15" spans="1:2" ht="60" x14ac:dyDescent="0.25">
      <c r="A15" t="s">
        <v>474</v>
      </c>
      <c r="B15" s="4" t="s">
        <v>475</v>
      </c>
    </row>
    <row r="16" spans="1:2" ht="30" x14ac:dyDescent="0.25">
      <c r="A16" t="s">
        <v>476</v>
      </c>
      <c r="B16" s="4" t="s">
        <v>477</v>
      </c>
    </row>
    <row r="17" spans="1:2" ht="60" x14ac:dyDescent="0.25">
      <c r="A17" t="s">
        <v>478</v>
      </c>
      <c r="B17" s="4" t="s">
        <v>479</v>
      </c>
    </row>
    <row r="18" spans="1:2" ht="30" x14ac:dyDescent="0.25">
      <c r="A18" t="s">
        <v>480</v>
      </c>
      <c r="B18" s="4" t="s">
        <v>481</v>
      </c>
    </row>
    <row r="19" spans="1:2" x14ac:dyDescent="0.25">
      <c r="A19" t="s">
        <v>482</v>
      </c>
      <c r="B19" s="4" t="s">
        <v>483</v>
      </c>
    </row>
    <row r="20" spans="1:2" ht="45" x14ac:dyDescent="0.25">
      <c r="A20" t="s">
        <v>484</v>
      </c>
      <c r="B20" s="4" t="s">
        <v>485</v>
      </c>
    </row>
    <row r="21" spans="1:2" ht="45" x14ac:dyDescent="0.25">
      <c r="A21" t="s">
        <v>486</v>
      </c>
      <c r="B21" s="4" t="s">
        <v>487</v>
      </c>
    </row>
    <row r="22" spans="1:2" ht="120" x14ac:dyDescent="0.25">
      <c r="A22" t="s">
        <v>488</v>
      </c>
      <c r="B22" s="4" t="s">
        <v>489</v>
      </c>
    </row>
    <row r="23" spans="1:2" ht="30" x14ac:dyDescent="0.25">
      <c r="A23" t="s">
        <v>117</v>
      </c>
      <c r="B23" s="4" t="s">
        <v>490</v>
      </c>
    </row>
    <row r="24" spans="1:2" x14ac:dyDescent="0.25">
      <c r="A24" t="s">
        <v>491</v>
      </c>
      <c r="B24" s="12" t="s">
        <v>494</v>
      </c>
    </row>
    <row r="25" spans="1:2" ht="45" x14ac:dyDescent="0.25">
      <c r="A25" t="s">
        <v>492</v>
      </c>
      <c r="B25" s="4" t="s">
        <v>493</v>
      </c>
    </row>
    <row r="26" spans="1:2" x14ac:dyDescent="0.25">
      <c r="B26" s="4"/>
    </row>
    <row r="27" spans="1:2" x14ac:dyDescent="0.25">
      <c r="B27" s="4"/>
    </row>
  </sheetData>
  <hyperlinks>
    <hyperlink ref="B24" r:id="rId1" xr:uid="{00000000-0004-0000-0D00-000000000000}"/>
  </hyperlinks>
  <pageMargins left="0.7" right="0.7" top="0.75" bottom="0.75" header="0.3" footer="0.3"/>
  <pageSetup paperSize="9" orientation="portrait" horizontalDpi="300" verticalDpi="30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 Sheet</vt:lpstr>
      <vt:lpstr>Table of Contents</vt:lpstr>
      <vt:lpstr>2.1</vt:lpstr>
      <vt:lpstr>2.2</vt:lpstr>
      <vt:lpstr>2.3</vt:lpstr>
      <vt:lpstr>2.4</vt:lpstr>
      <vt:lpstr>2.5</vt:lpstr>
      <vt:lpstr>2.6</vt:lpstr>
      <vt:lpstr>2.7</vt:lpstr>
      <vt:lpstr>2.8</vt:lpstr>
      <vt:lpstr>2.9</vt:lpstr>
      <vt:lpstr>2.10</vt:lpstr>
      <vt:lpstr>2.11</vt:lpstr>
      <vt:lpstr>2.12</vt:lpstr>
      <vt:lpstr>2.13</vt:lpstr>
      <vt:lpstr>2.14</vt:lpstr>
      <vt:lpstr>2.48</vt:lpstr>
      <vt:lpstr>2.49</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Labour-force-survey-tables-November_2024 </dc:title>
  <dc:creator>1481376</dc:creator>
  <cp:lastModifiedBy>McFetridge, Mark</cp:lastModifiedBy>
  <dcterms:created xsi:type="dcterms:W3CDTF">2024-10-25T10:33:56Z</dcterms:created>
  <dcterms:modified xsi:type="dcterms:W3CDTF">2024-11-04T16:15:06Z</dcterms:modified>
</cp:coreProperties>
</file>