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G:\LFS\RAP Project\Working Copy\lmr_master\outputs\lfs\"/>
    </mc:Choice>
  </mc:AlternateContent>
  <xr:revisionPtr revIDLastSave="0" documentId="13_ncr:1_{0D2E3CD4-573E-4508-BF94-1F37A4143E61}" xr6:coauthVersionLast="47" xr6:coauthVersionMax="47" xr10:uidLastSave="{00000000-0000-0000-0000-000000000000}"/>
  <bookViews>
    <workbookView xWindow="28680" yWindow="-120" windowWidth="29040" windowHeight="17520" xr2:uid="{00000000-000D-0000-FFFF-FFFF00000000}"/>
  </bookViews>
  <sheets>
    <sheet name="Cover Sheet" sheetId="1" r:id="rId1"/>
    <sheet name="Table of Contents" sheetId="2" r:id="rId2"/>
    <sheet name="2.1" sheetId="15" r:id="rId3"/>
    <sheet name="2.2" sheetId="3" r:id="rId4"/>
    <sheet name="2.3" sheetId="4" r:id="rId5"/>
    <sheet name="2.4" sheetId="5" r:id="rId6"/>
    <sheet name="2.5" sheetId="6" r:id="rId7"/>
    <sheet name="2.6" sheetId="7" r:id="rId8"/>
    <sheet name="2.7" sheetId="8" r:id="rId9"/>
    <sheet name="2.8" sheetId="9" r:id="rId10"/>
    <sheet name="2.9" sheetId="10" r:id="rId11"/>
    <sheet name="2.10" sheetId="11" r:id="rId12"/>
    <sheet name="2.11" sheetId="12" r:id="rId13"/>
    <sheet name="2.12" sheetId="13" r:id="rId14"/>
    <sheet name="2.13" sheetId="16" r:id="rId15"/>
    <sheet name="2.14" sheetId="19" r:id="rId16"/>
    <sheet name="2.48" sheetId="17" r:id="rId17"/>
    <sheet name="2.49" sheetId="18" r:id="rId18"/>
    <sheet name="Notes" sheetId="14"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 l="1"/>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alcChain>
</file>

<file path=xl/sharedStrings.xml><?xml version="1.0" encoding="utf-8"?>
<sst xmlns="http://schemas.openxmlformats.org/spreadsheetml/2006/main" count="1470" uniqueCount="719">
  <si>
    <t>Labour Force Survey Tables</t>
  </si>
  <si>
    <t>Each month Labour Force Survey data is published on the NISRA website at the link below.</t>
  </si>
  <si>
    <t>The Labour Force Survey</t>
  </si>
  <si>
    <t>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and Property Services list of domestic properties in Northern Ireland (only private household addresses are eligible as the LFS is a survey of the private household population).</t>
  </si>
  <si>
    <t>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of around 3,900 addresses is made up of five 'waves', each containing approximately 780 private households.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</si>
  <si>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age and sex shown by the population figures.</t>
  </si>
  <si>
    <t>Because the LFS is a sample survey results are subject to sampling error, i.e. the actual proportion of the population in private households with a particular characteristic may differ from the proportion of the LFS sample with that characteristic. See the confidence intervals in table 2.48 for details of sampling errors from the latest LFS results.</t>
  </si>
  <si>
    <t>Please contact:</t>
  </si>
  <si>
    <t>Mark McFetridge</t>
  </si>
  <si>
    <t>Colby House</t>
  </si>
  <si>
    <t>Stranmillis Court</t>
  </si>
  <si>
    <t>Belfast BT9 5RR</t>
  </si>
  <si>
    <t>Tel: 02890 255 172</t>
  </si>
  <si>
    <t>Labour Force Survey</t>
  </si>
  <si>
    <t>LFS@finance-ni.gov.uk</t>
  </si>
  <si>
    <t>Table of contents</t>
  </si>
  <si>
    <t>Worksheet name</t>
  </si>
  <si>
    <t>Table no.</t>
  </si>
  <si>
    <t>Table name</t>
  </si>
  <si>
    <t>2.1</t>
  </si>
  <si>
    <t>Northern Ireland labour market structure, age 16 and over, numbers and rates, seasonally adjusted</t>
  </si>
  <si>
    <t>Northern Ireland labour market structure, aged 16 to 64, numbers and rates, seasonally adjusted</t>
  </si>
  <si>
    <t>2.2</t>
  </si>
  <si>
    <t>Northern Ireland labour market structure, age 16 and over, numbers and rates, unadjusted</t>
  </si>
  <si>
    <t>Northern Ireland labour market structure, aged 16 to 64, numbers and rates, unadjusted</t>
  </si>
  <si>
    <t>2.3</t>
  </si>
  <si>
    <t>Economic activity by age (numbers) and age-specific economic activity rates</t>
  </si>
  <si>
    <t>Economic activity for males by age (numbers) and age-specific male economic activity rates</t>
  </si>
  <si>
    <t>Economic activity for females by age (numbers) and age-specific female economic activity rates</t>
  </si>
  <si>
    <t>2.4</t>
  </si>
  <si>
    <t>Economic inactivity by reason, aged 16 to 64, numbers and rates</t>
  </si>
  <si>
    <t>Economic inactivity by reason, for males aged 16 to 64, numbers and rates</t>
  </si>
  <si>
    <t>Economic inactivity by reason, for females aged 16 to 64, numbers and rates</t>
  </si>
  <si>
    <t>2.5</t>
  </si>
  <si>
    <t>Economically inactive who want work, aged 16 to 64, numbers and rates</t>
  </si>
  <si>
    <t>Economically inactive males who want work, for males aged 16 to 64, numbers and rates</t>
  </si>
  <si>
    <t>Economically inactive females who want work, for females aged 16 to 64, numbers and rates</t>
  </si>
  <si>
    <t>2.6</t>
  </si>
  <si>
    <t>Economically inactive who do not want work, aged 16 to 64, numbers and rates</t>
  </si>
  <si>
    <t>Economically inactive males who do not want work, for males aged 16 to 64, numbers and rates</t>
  </si>
  <si>
    <t>Economically inactive females who do not want work, for females aged 16 to 64, numbers and rates</t>
  </si>
  <si>
    <t>2.7</t>
  </si>
  <si>
    <t>Economic inactivity by age (numbers) and age-specific economic inactivity rates</t>
  </si>
  <si>
    <t>Economic inactivity for males by age (numbers) and-age specific economic inactivity rates</t>
  </si>
  <si>
    <t>Economic inactivity for females by age (numbers) and-age specific economic inactivity rates</t>
  </si>
  <si>
    <t>2.8</t>
  </si>
  <si>
    <t>Employment by category, age 16 and over</t>
  </si>
  <si>
    <t>Employment for males by category, age 16 and over</t>
  </si>
  <si>
    <t>Employment for females by category, age 16 and over</t>
  </si>
  <si>
    <t>2.9</t>
  </si>
  <si>
    <t>Actual weekly hours of work, age 16 and over</t>
  </si>
  <si>
    <t>Actual weekly hours of work, for males age 16 and over</t>
  </si>
  <si>
    <t>Actual weekly hours of work, for females age 16 and over</t>
  </si>
  <si>
    <t>2.10</t>
  </si>
  <si>
    <t>Employment by age (numbers) and age-specific employment rates</t>
  </si>
  <si>
    <t>Employment for males by age (numbers) and age-specific employment rates</t>
  </si>
  <si>
    <t>Employment for females by age (numbers) and age-specific employment rates</t>
  </si>
  <si>
    <t>2.11</t>
  </si>
  <si>
    <t>Unemployment by age (numbers) and age-specific unemployment rates</t>
  </si>
  <si>
    <t>2.12</t>
  </si>
  <si>
    <t>Unemployment by duration, age 16 and over</t>
  </si>
  <si>
    <t>2.13</t>
  </si>
  <si>
    <t>Seasonally adjusted regional LFS estimates</t>
  </si>
  <si>
    <t>2.14</t>
  </si>
  <si>
    <t>Sampling variability of regional and UK LFS estimates</t>
  </si>
  <si>
    <t>2.48</t>
  </si>
  <si>
    <t>Confidence intervals of Northern Ireland LFS estimates</t>
  </si>
  <si>
    <t>2.49</t>
  </si>
  <si>
    <t>Seasonally adjusted sampling variability of Northern Ireland LFS estimates</t>
  </si>
  <si>
    <t>Notes</t>
  </si>
  <si>
    <t>Northern Ireland labour market structure, age 16 and over and aged 16 to 64, numbers and rates, unadjusted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</si>
  <si>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</si>
  <si>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</si>
  <si>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 is shaded - shaded cells refer to estimates based on a small sample size [note 1].</t>
  </si>
  <si>
    <t>Table 2.2a: Northern Ireland labour market structure, age 16 and over, numbers and rates, unadjusted</t>
  </si>
  <si>
    <t>Table 2.2b: Northern Ireland labour market structure, aged 16 to 64, numbers and rates, unadjusted</t>
  </si>
  <si>
    <t>Rolling monthly quarter [note 3]</t>
  </si>
  <si>
    <t>Age 16 and over population [note 4]</t>
  </si>
  <si>
    <t>Total economically active [note 7]</t>
  </si>
  <si>
    <t>Total in employment [note 5]</t>
  </si>
  <si>
    <t>Unemployed [note 6]</t>
  </si>
  <si>
    <t>Economically inactive [note 8]</t>
  </si>
  <si>
    <t>Activity rate [note 9] (%)</t>
  </si>
  <si>
    <t>Employment rate [note 10] (%)</t>
  </si>
  <si>
    <t xml:space="preserve">Unemployment rate [note 11] (%) </t>
  </si>
  <si>
    <t>Inactivity rate [note 12] (%)</t>
  </si>
  <si>
    <t>Male population aged 16 and over [note 4]</t>
  </si>
  <si>
    <t>Males economically active [note 7]</t>
  </si>
  <si>
    <t>Males in employment [note 5]</t>
  </si>
  <si>
    <t>Males unemployed [note 6]</t>
  </si>
  <si>
    <t>Males economically inactive [note 8]</t>
  </si>
  <si>
    <t>Male activity rate [note 9] (%)</t>
  </si>
  <si>
    <t>Male employment rate [note 10] (%)</t>
  </si>
  <si>
    <t>Male unemployment rate [note 11] (%)</t>
  </si>
  <si>
    <t>Male inactivity rate [note 12] (%)</t>
  </si>
  <si>
    <t>Female population aged 16 and over [note 4]</t>
  </si>
  <si>
    <t>Females economically active [note 7]</t>
  </si>
  <si>
    <t>Females in employment [note 5]</t>
  </si>
  <si>
    <t>Females unemployed [note 6]</t>
  </si>
  <si>
    <t>Females economically inactive [note 8]</t>
  </si>
  <si>
    <t>Female activity rate [note 9] (%)</t>
  </si>
  <si>
    <t>Female employment rate [note 10] (%)</t>
  </si>
  <si>
    <t xml:space="preserve">Female unemployment rate [note 11] (%) </t>
  </si>
  <si>
    <t>Female inactivity rate [note 12] (%)</t>
  </si>
  <si>
    <t>Small sample size cells [note 22]</t>
  </si>
  <si>
    <t>Jun-Aug 2022</t>
  </si>
  <si>
    <t>Sep-Nov 2022</t>
  </si>
  <si>
    <t>[s] The following columns are shaded in this row:    W AA</t>
  </si>
  <si>
    <t>Dec-Feb 2023</t>
  </si>
  <si>
    <t>Mar-May 2023</t>
  </si>
  <si>
    <t>Jun-Aug 2023</t>
  </si>
  <si>
    <t>Sep-Nov 2023</t>
  </si>
  <si>
    <t>Dec-Feb 2024</t>
  </si>
  <si>
    <t>Mar-May 2024</t>
  </si>
  <si>
    <t>Jun-Aug 2024</t>
  </si>
  <si>
    <t>[s] The following columns are shaded in this row:  N R W AA</t>
  </si>
  <si>
    <t>Change on quarter</t>
  </si>
  <si>
    <t/>
  </si>
  <si>
    <t>Change on year</t>
  </si>
  <si>
    <t>Aged 16 to 64 population [note 4]</t>
  </si>
  <si>
    <t>Male population aged 16 to 64 [note 4]</t>
  </si>
  <si>
    <t>Female population aged 16 to 64 [note 4]</t>
  </si>
  <si>
    <t>Economic activity by age (numbers) and age-specific economic activity rates [Notes 7, 9]</t>
  </si>
  <si>
    <t>This worksheet contains 3 tables presented vertically separated by a single blank row. The tables represent data according to sex. Additional notes referenced here can be found on the notes sheet.</t>
  </si>
  <si>
    <t>Economic activity rates per age band = number employed in that age band / population of that age band.</t>
  </si>
  <si>
    <t>Table 2.3a: Economic activity by age (numbers) and age-specific economic activity rates</t>
  </si>
  <si>
    <t>Table 2.3b: Economic activity for males by age (numbers) and age-specific male economic activity rates</t>
  </si>
  <si>
    <t>Table 2.3c: Economic activity for females by age (numbers) and age-specific female economic activity rates</t>
  </si>
  <si>
    <t>Aged 16 and over economically active</t>
  </si>
  <si>
    <t>Aged 16 to 64 economically active</t>
  </si>
  <si>
    <t>Aged 16 to 24 economically active</t>
  </si>
  <si>
    <t>Aged 25 to 34 economically active</t>
  </si>
  <si>
    <t>Aged 35 to 49 economically active</t>
  </si>
  <si>
    <t>Aged 50 to 64 economically active</t>
  </si>
  <si>
    <t>Aged 65 and over total economically active</t>
  </si>
  <si>
    <t>Aged 16 and over economic activity rate (%)</t>
  </si>
  <si>
    <t>Aged 16 to 64 economic activity rate (%)</t>
  </si>
  <si>
    <t>Aged 16 to 24 economic activity rate (%)</t>
  </si>
  <si>
    <t>Aged 25 to 34 economic activity rate (%)</t>
  </si>
  <si>
    <t>Aged 35 to 49 economic activity rate (%)</t>
  </si>
  <si>
    <t>Aged 50 to 64 economic activity rate (%)</t>
  </si>
  <si>
    <t>Aged 65 and over economic activity rate (%)</t>
  </si>
  <si>
    <t>Males aged 16 and over economically active</t>
  </si>
  <si>
    <t>Males aged 16 to 64 economically active</t>
  </si>
  <si>
    <t>Males aged 16 to 24 economically active</t>
  </si>
  <si>
    <t>Males aged 25 to 34 economically active</t>
  </si>
  <si>
    <t>Males aged 35 to 49 economically active</t>
  </si>
  <si>
    <t>Males aged 50 to 64 economically active</t>
  </si>
  <si>
    <t>Males aged 65 and over total economically active</t>
  </si>
  <si>
    <t>Males aged 16 and over economic activity rate (%)</t>
  </si>
  <si>
    <t>Males aged 16 to 64 economic activity rate (%)</t>
  </si>
  <si>
    <t>Males aged 16 to 24 economic activity rate (%)</t>
  </si>
  <si>
    <t>Males aged 25 to 34 economic activity rate (%)</t>
  </si>
  <si>
    <t>Males aged 35 to 49 economic activity rate (%)</t>
  </si>
  <si>
    <t>Males aged 50 to 64 economic activity rate (%)</t>
  </si>
  <si>
    <t>Males aged 65 and over economic activity rate (%)</t>
  </si>
  <si>
    <t>Females aged 16 and over economically active</t>
  </si>
  <si>
    <t>Females aged 16 to 64 economically active</t>
  </si>
  <si>
    <t>Females aged 16 to 24 economically active</t>
  </si>
  <si>
    <t>Females aged 25 to 34 economically active</t>
  </si>
  <si>
    <t>Females aged 35 to 49 economically active</t>
  </si>
  <si>
    <t>Females aged 50 to 64 economically active</t>
  </si>
  <si>
    <t>Females aged 65 and over total economically active</t>
  </si>
  <si>
    <t>Females aged 16 and over economic activity rate (%)</t>
  </si>
  <si>
    <t>Females aged 16 to 64 economic activity rate (%)</t>
  </si>
  <si>
    <t>Females aged 16 to 24 economic activity rate (%)</t>
  </si>
  <si>
    <t>Females aged 25 to 34 economic activity rate (%)</t>
  </si>
  <si>
    <t>Females aged 35 to 49 economic activity rate (%)</t>
  </si>
  <si>
    <t>Females aged 50 to 64 economic activity rate (%)</t>
  </si>
  <si>
    <t>Females aged 65 and over economic activity rate (%)</t>
  </si>
  <si>
    <t>Economic inactivity by reason, aged 16 to 64, numbers and rates [Note 8]</t>
  </si>
  <si>
    <t>Percentage figures for each reason = number of people selecting that reason / total aged 16 to 64 who are economically inactive.</t>
  </si>
  <si>
    <t>Table 2.4a: Economic inactivity by reason, aged 16 to 64, numbers and rates</t>
  </si>
  <si>
    <t>Table 2.4b: Economic inactivity by reason, for males aged 16 to 64, numbers and rates</t>
  </si>
  <si>
    <t>Table 2.4c: Economic inactivity by reason, for females aged 16 to 64, numbers and rates</t>
  </si>
  <si>
    <t>Aged 16 to 64 total economically inactive</t>
  </si>
  <si>
    <t>Long-term sick</t>
  </si>
  <si>
    <t>Family and home care</t>
  </si>
  <si>
    <t>Retired</t>
  </si>
  <si>
    <t>Student</t>
  </si>
  <si>
    <t>Other</t>
  </si>
  <si>
    <t>Long-term sick (%)</t>
  </si>
  <si>
    <t>Family and home care (%)</t>
  </si>
  <si>
    <t>Retired (%)</t>
  </si>
  <si>
    <t>Student (%)</t>
  </si>
  <si>
    <t>Other (%)</t>
  </si>
  <si>
    <t>Males aged 16 to 64 total economically inactive</t>
  </si>
  <si>
    <t>Males, long-term sick</t>
  </si>
  <si>
    <t>Males, family and home care</t>
  </si>
  <si>
    <t>Males, retired</t>
  </si>
  <si>
    <t>Males, student</t>
  </si>
  <si>
    <t>Males, other</t>
  </si>
  <si>
    <t>Males, long-term sick (%)</t>
  </si>
  <si>
    <t>Males, family and home care (%)</t>
  </si>
  <si>
    <t>Males, retired (%)</t>
  </si>
  <si>
    <t>Males, student (%)</t>
  </si>
  <si>
    <t>Males, other (%)</t>
  </si>
  <si>
    <t>[s] The following columns are shaded in this row:  D I</t>
  </si>
  <si>
    <t>Females aged 16 to 64 total economically inactive</t>
  </si>
  <si>
    <t>Females, long-term sick</t>
  </si>
  <si>
    <t>Females, family and home care</t>
  </si>
  <si>
    <t>Females, retired</t>
  </si>
  <si>
    <t>Females, student</t>
  </si>
  <si>
    <t>Females, other</t>
  </si>
  <si>
    <t>Females, long-term sick (%)</t>
  </si>
  <si>
    <t>Females, family and home care (%)</t>
  </si>
  <si>
    <t>Females, retired (%)</t>
  </si>
  <si>
    <t>Females, student (%)</t>
  </si>
  <si>
    <t>Females, other (%)</t>
  </si>
  <si>
    <t>Economically inactive who want work, aged 16 to 64, numbers and rates [Note 8]</t>
  </si>
  <si>
    <t>'Other' includes discouraged workers [note 18], students, retired, temporarily sick or injured, waiting for reply to job application, not yet looking and not looking.</t>
  </si>
  <si>
    <t>Percentage figures = number in that category / total who want job.</t>
  </si>
  <si>
    <t>Table 2.5a: Economically inactive who want work, aged 16 to 64, numbers and rates</t>
  </si>
  <si>
    <t>Table 2.5b: Economically inactive males who want work, for males aged 16 to 64, numbers and rates</t>
  </si>
  <si>
    <t>Table 2.5c: Economically inactive females who want work, for females aged 16 to 64, numbers and rates</t>
  </si>
  <si>
    <t>Total who do not want job</t>
  </si>
  <si>
    <t>Total who do want job</t>
  </si>
  <si>
    <t>Long-term sick who want job</t>
  </si>
  <si>
    <t>Family and home care who want job</t>
  </si>
  <si>
    <t>'Other' who want job</t>
  </si>
  <si>
    <t>Long-term sick who want job (%)</t>
  </si>
  <si>
    <t>Family and home care who want job (%)</t>
  </si>
  <si>
    <t>'Other' who want job (%)</t>
  </si>
  <si>
    <t>[s] The following columns are shaded in this row:  F I</t>
  </si>
  <si>
    <t>Males who do not want job</t>
  </si>
  <si>
    <t>Males who want job</t>
  </si>
  <si>
    <t xml:space="preserve">[s] The following columns are shaded in this row:   F   I </t>
  </si>
  <si>
    <t>[s] The following columns are shaded in this row:   F G  I J</t>
  </si>
  <si>
    <t>Females who do not want job</t>
  </si>
  <si>
    <t>Females who want job</t>
  </si>
  <si>
    <t>[s] The following columns are shaded in this row:  E F G H I J</t>
  </si>
  <si>
    <t>[s] The following columns are shaded in this row:    G   J</t>
  </si>
  <si>
    <t>Economically inactive who do not want work, aged 16 to 64, numbers and rates [Note 8]</t>
  </si>
  <si>
    <t>'Other' includes waiting for reply to job application, temporarily sick or injured, those who thought there were no jobs available, not looking or not yet looking.</t>
  </si>
  <si>
    <t>Percentage figures = number in that category / number who do not want job.</t>
  </si>
  <si>
    <t>Table 2.6a: Economically inactive who do not want work, aged 16 to 64, numbers and rates</t>
  </si>
  <si>
    <t>Table 2.6b: Economically inactive males who do not want work, for males aged 16 to 64, numbers and rates</t>
  </si>
  <si>
    <t>Table 2.6c: Economically inactive females who do not want work, for females aged 16 to 64, numbers and rates</t>
  </si>
  <si>
    <t>Aged 16 to 64 economically inactive</t>
  </si>
  <si>
    <t>Total who want job</t>
  </si>
  <si>
    <t>Long-term sick who do not want job</t>
  </si>
  <si>
    <t>Family and home care who do not want job</t>
  </si>
  <si>
    <t>Retired who do not want job</t>
  </si>
  <si>
    <t>Students who do not want job</t>
  </si>
  <si>
    <t>'Other' who do not want job</t>
  </si>
  <si>
    <t>'Other' (%)</t>
  </si>
  <si>
    <t>Males aged 16 to 64 economically inactive</t>
  </si>
  <si>
    <t>Long-term sick males who do not want job</t>
  </si>
  <si>
    <t>Family and home care males who do not want job</t>
  </si>
  <si>
    <t>Retired males who do not want job</t>
  </si>
  <si>
    <t>Male students who do not want job</t>
  </si>
  <si>
    <t>'Other' males who do not want job</t>
  </si>
  <si>
    <t>Male long-term sick (%)</t>
  </si>
  <si>
    <t>Male family and home care (%)</t>
  </si>
  <si>
    <t>Retired males (%)</t>
  </si>
  <si>
    <t>Student males (%)</t>
  </si>
  <si>
    <t>Males 'other' (%)</t>
  </si>
  <si>
    <t>[s] The following columns are shaded in this row:  F I K N</t>
  </si>
  <si>
    <t xml:space="preserve">[s] The following columns are shaded in this row:  F  K </t>
  </si>
  <si>
    <t>Females aged 16 to 64 economically inactive</t>
  </si>
  <si>
    <t>Long-term sick females who do not want job</t>
  </si>
  <si>
    <t>Family and home care females who do not want job</t>
  </si>
  <si>
    <t>Retired females who do not want job</t>
  </si>
  <si>
    <t>Female students who do not want job</t>
  </si>
  <si>
    <t>'Other' females who do not want job</t>
  </si>
  <si>
    <t>Females long-term sick (%)</t>
  </si>
  <si>
    <t>Female family and home care (%)</t>
  </si>
  <si>
    <t>Retired females (%)</t>
  </si>
  <si>
    <t>Student females (%)</t>
  </si>
  <si>
    <t>Females 'other' (%)</t>
  </si>
  <si>
    <t>Economic inactivity by age (numbers) and age-specific economic inactivity rates [Notes 8, 12]</t>
  </si>
  <si>
    <t>Economic inactivity rates by age group = number economically inactive in that age group / population of that age group.</t>
  </si>
  <si>
    <t>Table 2.7a: Economic inactivity by age (numbers) and age-specific economic inactivity rates</t>
  </si>
  <si>
    <t>Table 2.7b: Economic inactivity for males by age (numbers) and-age specific economic inactivity rates</t>
  </si>
  <si>
    <t>Table 2.7c: Economic inactivity for females by age (numbers) and-age specific economic inactivity rates</t>
  </si>
  <si>
    <t>Aged 16 and over total economically inactive</t>
  </si>
  <si>
    <t>Aged 16 to 24 total economically inactive</t>
  </si>
  <si>
    <t>Aged 25 to 34 total economically inactive</t>
  </si>
  <si>
    <t>Aged 35 to 49 total economically inactive</t>
  </si>
  <si>
    <t>Aged 50 to 64 total economically inactive</t>
  </si>
  <si>
    <t>Aged 65 and over total economically inactive</t>
  </si>
  <si>
    <t>Aged 16 and over economic inactivity rate (%)</t>
  </si>
  <si>
    <t>Aged 16 to 64 economic inactivity rate (%)</t>
  </si>
  <si>
    <t>Aged 16 to 24 economic inactivity rate (%)</t>
  </si>
  <si>
    <t>Aged 25 to 34 economic inactivity rate (%)</t>
  </si>
  <si>
    <t>Aged 35 to 49 economic inactivity rate (%)</t>
  </si>
  <si>
    <t>Aged 50 to 64 economic inactivity rate (%)</t>
  </si>
  <si>
    <t>Aged 65 and over economic inactivity rate (%)</t>
  </si>
  <si>
    <t>Aged 16 and over economically inactive males</t>
  </si>
  <si>
    <t>Aged 16 to 64 economically inactive males</t>
  </si>
  <si>
    <t>Aged 16 to 24 economically inactive males</t>
  </si>
  <si>
    <t>Aged 25 to 34 economically inactive males</t>
  </si>
  <si>
    <t>Aged 35 to 49 economically inactive males</t>
  </si>
  <si>
    <t>Aged 50 to 64 economically inactive males</t>
  </si>
  <si>
    <t>Aged 65 and over economically inactive males</t>
  </si>
  <si>
    <t>Aged 16 and over male economic inactivity rate (%)</t>
  </si>
  <si>
    <t>Aged 16 to 64 male economic inactivity rate (%)</t>
  </si>
  <si>
    <t>Aged 16 to 24 male economic inactivity rate (%)</t>
  </si>
  <si>
    <t>Aged 25 to 34 male economic inactivity rate (%)</t>
  </si>
  <si>
    <t>Aged 35 to 49 male economic inactivity rate (%)</t>
  </si>
  <si>
    <t>Aged 50 to 64 male economic inactivity rate (%)</t>
  </si>
  <si>
    <t>Aged 65 and over male economic inactivity rate (%)</t>
  </si>
  <si>
    <t>[s] The following columns are shaded in this row:  E L</t>
  </si>
  <si>
    <t>Aged 16 and over economically inactive females</t>
  </si>
  <si>
    <t>Aged 16 to 64 economically inactive females</t>
  </si>
  <si>
    <t>Aged 16 to 24 economically inactive females</t>
  </si>
  <si>
    <t>Aged 25 to 34 economically inactive females</t>
  </si>
  <si>
    <t>Aged 35 to 49 economically inactive females</t>
  </si>
  <si>
    <t>Aged 50 to 64 economically inactive females</t>
  </si>
  <si>
    <t>Aged 65 and over economically inactive females</t>
  </si>
  <si>
    <t>Aged 16 and over female economic inactivity rate (%)</t>
  </si>
  <si>
    <t>Aged 16 to 64 female economic inactivity rate (%)</t>
  </si>
  <si>
    <t>Aged 16 to 24 female economic inactivity rate (%)</t>
  </si>
  <si>
    <t>Aged 25 to 34 female economic inactivity rate (%)</t>
  </si>
  <si>
    <t>Aged 35 to 49 female economic inactivity rate (%)</t>
  </si>
  <si>
    <t>Aged 50 to 64 female economic inactivity rate (%)</t>
  </si>
  <si>
    <t>Aged 65 and over female economic inactivity rate (%)</t>
  </si>
  <si>
    <t>Employment by category, age 16 and over [Note 5]</t>
  </si>
  <si>
    <t>Numbers in employment include some who did not state whether they worked full or part time.</t>
  </si>
  <si>
    <t>'Other' includes government training schemes and unpaid family workers.</t>
  </si>
  <si>
    <t>Table 2.8a: Employment by category, age 16 and over</t>
  </si>
  <si>
    <t>Table 2.8b: Employment for males by category, age 16 and over</t>
  </si>
  <si>
    <t>Table 2.8c: Employment for females by category, age 16 and over</t>
  </si>
  <si>
    <t>Total aged 16 and over in employment</t>
  </si>
  <si>
    <t>Employees [note 13]</t>
  </si>
  <si>
    <t>Self Employed [note 13]</t>
  </si>
  <si>
    <t>Full-time worker [note 15]</t>
  </si>
  <si>
    <t>Part-time worker [note 15]</t>
  </si>
  <si>
    <t>Workers with second jobs</t>
  </si>
  <si>
    <t>Temporary employees [note 16]</t>
  </si>
  <si>
    <t>Temporary employees [note 16] as percentage of all employees (%)</t>
  </si>
  <si>
    <t>[s] The following columns are shaded in this row:  E</t>
  </si>
  <si>
    <t>Males aged 16 and over in employment</t>
  </si>
  <si>
    <t>Male employees [note 13]</t>
  </si>
  <si>
    <t>Male self employed [note 13]</t>
  </si>
  <si>
    <t xml:space="preserve"> Male 'Other'</t>
  </si>
  <si>
    <t>Male full-time worker [note 15]</t>
  </si>
  <si>
    <t>Male part-time worker [note 15]</t>
  </si>
  <si>
    <t>Male workers with second jobs</t>
  </si>
  <si>
    <t>Male temporary employees [note 16]</t>
  </si>
  <si>
    <t>Male temporary employees [note 16] as percentage of all employees (%)</t>
  </si>
  <si>
    <t>Females aged 16 and over in employment</t>
  </si>
  <si>
    <t>Female employees [note 13]</t>
  </si>
  <si>
    <t>Females self employed [note 13]</t>
  </si>
  <si>
    <t>Female 'Other'</t>
  </si>
  <si>
    <t>Female full-time worker [note 15]</t>
  </si>
  <si>
    <t>Female part-time worker [note 15]</t>
  </si>
  <si>
    <t>Female workers with second jobs</t>
  </si>
  <si>
    <t>Female temporary employees [note 16]</t>
  </si>
  <si>
    <t>Female temporary employees [note 16] as percentage of all employees (%)</t>
  </si>
  <si>
    <t>The total weekly hours worked is calculated by multiplying the total average hours worked by the number in employment.</t>
  </si>
  <si>
    <t>Table 2.9a: Actual weekly hours of work, age 16 and over</t>
  </si>
  <si>
    <t>Table 2.9b: Actual weekly hours of work, for males age 16 and over</t>
  </si>
  <si>
    <t>Table 2.9c: Actual weekly hours of work, for females age 16 and over</t>
  </si>
  <si>
    <t>Total weekly hours (millions)</t>
  </si>
  <si>
    <t>Total average hours</t>
  </si>
  <si>
    <t>Full-time average hours (in main job) [note 15]</t>
  </si>
  <si>
    <t>Part-time average hours (in main job) [note 15]</t>
  </si>
  <si>
    <t>Average hours of workers with second jobs</t>
  </si>
  <si>
    <t>Total weekly hours for males (millions)</t>
  </si>
  <si>
    <t>Total average hours for males</t>
  </si>
  <si>
    <t>Full-time average hours for males (in main job) [note 15]</t>
  </si>
  <si>
    <t>Part-time average hours for males (in main job) [note 15]</t>
  </si>
  <si>
    <t>Average hours of male workers with second jobs</t>
  </si>
  <si>
    <t>Total weekly hours for females (millions)</t>
  </si>
  <si>
    <t>Total average hours for females</t>
  </si>
  <si>
    <t>Full-time average hours for females (in main job) [note 15]</t>
  </si>
  <si>
    <t>Part-time average hours for females (in main job) [note 15]</t>
  </si>
  <si>
    <t>Average hours of female workers with second jobs</t>
  </si>
  <si>
    <t>Employment by age (numbers) and age-specific employment rates [Notes 5, 10]</t>
  </si>
  <si>
    <t>Employment rate for an age group = number employed in that age group / population of that age group.</t>
  </si>
  <si>
    <t>Table 2.10a: Employment by age (numbers) and age-specific employment rates</t>
  </si>
  <si>
    <t>Table 2.10b: Employment for males by age (numbers) and age-specific employment rates</t>
  </si>
  <si>
    <t>Table 2.10c: Employment for females by age (numbers) and age-specific employment rates</t>
  </si>
  <si>
    <t>Aged 16 and over total employed</t>
  </si>
  <si>
    <t>Aged 16 to 64 total employed</t>
  </si>
  <si>
    <t>Aged 16 to 24 total employed</t>
  </si>
  <si>
    <t>Aged 25 to 34 total employed</t>
  </si>
  <si>
    <t>Aged 35 to 49 total employed</t>
  </si>
  <si>
    <t>Aged 50 to 64 total employed</t>
  </si>
  <si>
    <t>Aged 65 and over total employed</t>
  </si>
  <si>
    <t>Aged 16 and over employment rate (%)</t>
  </si>
  <si>
    <t>Aged 16 to 64 employment rate (%)</t>
  </si>
  <si>
    <t>Aged 16 to 24 employment rate (%)</t>
  </si>
  <si>
    <t>Aged 25 to 34 employment rate (%)</t>
  </si>
  <si>
    <t>Aged 35 to 49 employment rate (%)</t>
  </si>
  <si>
    <t>Aged 50 to 64 employment rate (%)</t>
  </si>
  <si>
    <t>Aged 65 and over employment rate (%)</t>
  </si>
  <si>
    <t>Males aged 16 and over total employed</t>
  </si>
  <si>
    <t>Males aged 16 to 64 total employed</t>
  </si>
  <si>
    <t>Males aged 16 to 24 total employed</t>
  </si>
  <si>
    <t>Males aged 25 to 34 total employed</t>
  </si>
  <si>
    <t>Males aged 35 to 49 total employed</t>
  </si>
  <si>
    <t>Males aged 50 to 64 total employed</t>
  </si>
  <si>
    <t>Males aged 65 and over total employed</t>
  </si>
  <si>
    <t>Males aged 16 and over employment rate (%)</t>
  </si>
  <si>
    <t>Males aged 16 to 64 employment rate (%)</t>
  </si>
  <si>
    <t>Males aged 16 to 24 employment rate (%)</t>
  </si>
  <si>
    <t>Males aged 25 to 34 employment rate (%)</t>
  </si>
  <si>
    <t>Males aged 35 to 49 employment rate (%)</t>
  </si>
  <si>
    <t>Males aged 50 to 64 employment rate (%)</t>
  </si>
  <si>
    <t>Males aged 65 and over employment rate (%)</t>
  </si>
  <si>
    <t>Females aged 16 and over total employed</t>
  </si>
  <si>
    <t>Females aged 16 to 64 total employed</t>
  </si>
  <si>
    <t>Females aged 16 to 24 total employed</t>
  </si>
  <si>
    <t>Females aged 25 to 34 total employed</t>
  </si>
  <si>
    <t>Females aged 35 to 49 total employed</t>
  </si>
  <si>
    <t>Females aged 50 to 64 total employed</t>
  </si>
  <si>
    <t>Females aged 65 and over total employed</t>
  </si>
  <si>
    <t>Females aged 16 and over employment rate (%)</t>
  </si>
  <si>
    <t>Females aged 16 to 64 employment rate (%)</t>
  </si>
  <si>
    <t>Females aged 16 to 24 employment rate (%)</t>
  </si>
  <si>
    <t>Females aged 25 to 34 employment rate (%)</t>
  </si>
  <si>
    <t>Females aged 35 to 49 employment rate (%)</t>
  </si>
  <si>
    <t>Females aged 50 to 64 employment rate (%)</t>
  </si>
  <si>
    <t>Females aged 65 and over employment rate (%)</t>
  </si>
  <si>
    <t>Table 2.11: Unemployment by age (numbers) and age-specific unemployment rates [Notes 6, 11]</t>
  </si>
  <si>
    <t>This worksheet contains 1 table. Additional notes referenced here are on the notes sheet.</t>
  </si>
  <si>
    <t>Unemployment rate for an age band = number unemployed in that age band / population of economically active people in that age band.</t>
  </si>
  <si>
    <t>Aged 16 and over total unemployed</t>
  </si>
  <si>
    <t>Aged 16 to 24 total unemployed</t>
  </si>
  <si>
    <t>Aged 25 to 34 total unemployed</t>
  </si>
  <si>
    <t>Aged 35 to 49 total unemployed</t>
  </si>
  <si>
    <t>Aged 50 to 64 total unemployed</t>
  </si>
  <si>
    <t>Aged 65 and over total unemployed</t>
  </si>
  <si>
    <t>Aged 16 and over unemployment rate (%)</t>
  </si>
  <si>
    <t>Aged 16 to 24 unemployment rate (%)</t>
  </si>
  <si>
    <t>Aged 25 to 34 unemployment rate (%)</t>
  </si>
  <si>
    <t>Aged 35 to 49 unemployment rate (%)</t>
  </si>
  <si>
    <t>Aged 50 to 64 unemployment rate (%)</t>
  </si>
  <si>
    <t>Aged 65 and over unemployment rate (%)</t>
  </si>
  <si>
    <t>[d]</t>
  </si>
  <si>
    <t xml:space="preserve">[s] The following columns are shaded in this row:  C D E F  I J K L </t>
  </si>
  <si>
    <t>[s] The following columns are shaded in this row:  C D E F G I J K L M</t>
  </si>
  <si>
    <t>Table 2.12: Unemployment by duration, age 16 and over [Notes 6, 19]</t>
  </si>
  <si>
    <t>Total unemployed includes some who did not state the duration of unemployment.</t>
  </si>
  <si>
    <t>Long term unemployed as percentage of total = number unemployed for over 12 months / total unemployed age 16 and over.</t>
  </si>
  <si>
    <t>Up to 6 months unemployed</t>
  </si>
  <si>
    <t>6 to 12 months unemployed</t>
  </si>
  <si>
    <t>Over 12 months unemployed</t>
  </si>
  <si>
    <t>Over 24 months unemployed</t>
  </si>
  <si>
    <t>Long term unemployed as a percentage of total (%)</t>
  </si>
  <si>
    <t xml:space="preserve">[s] The following columns are shaded in this row:   D  F </t>
  </si>
  <si>
    <t>[s] The following columns are shaded in this row:   D E F G</t>
  </si>
  <si>
    <t>[s] The following columns are shaded in this row:  C D E F G</t>
  </si>
  <si>
    <t>Notes and definitions</t>
  </si>
  <si>
    <t>Note reference</t>
  </si>
  <si>
    <t>Note or definition</t>
  </si>
  <si>
    <t>Note 1: publication threshold</t>
  </si>
  <si>
    <t>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</si>
  <si>
    <t>Note 2: disclosure</t>
  </si>
  <si>
    <t>For November-January 2018 onwards, estimates based on a sample size under 3 are disclosive and are therefore suppressed (indicated with [d]), whilst those based on a sample size less than or equal to 25 (indicated by shading and a reference in the right-most column) are less precise and should be treated as indicative. Prior to November-January 2018, estimates based on a grossed figure of under 8,000 are disclosive and are therefore suppressed (again indicated with [d]).</t>
  </si>
  <si>
    <t>Note 3: rolling monthly quarters</t>
  </si>
  <si>
    <t>As figures are based on a sample survey, in order to achieve a large enough sample size, the figures are based on what are called 'Rolling Monthly Quarters'. Figures from any period should be only compared to non-overlapping periods e.g. figures from Jan-Mar can be compared to Apr-Jun, Jul-Sep, and Oct-Dec.</t>
  </si>
  <si>
    <t>Note 4: population</t>
  </si>
  <si>
    <t>Population figures are underlying population estimates and are therefore not seasonally adjusted.</t>
  </si>
  <si>
    <t>Note 5: in employment</t>
  </si>
  <si>
    <t>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</si>
  <si>
    <t>Note 6: unemployment</t>
  </si>
  <si>
    <t>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t>
  </si>
  <si>
    <t>Note 7: economically active</t>
  </si>
  <si>
    <t>People age 16 and over who are either in employment or unemployed.</t>
  </si>
  <si>
    <t>Note 8: economically inactive</t>
  </si>
  <si>
    <t>People who are neither in employment nor unemployed. This group includes, for example, all those who were looking after a home or retired. Although most LFS analyses is for the 16 plus population, this group would also include all people aged under 16.</t>
  </si>
  <si>
    <t>Note 9: economic activity rate</t>
  </si>
  <si>
    <t>The economic activity rate is calculated by dividing the number economically active by the population.</t>
  </si>
  <si>
    <t>Note 10: employment rate</t>
  </si>
  <si>
    <t>The employment rate is calculated by dividing the number in employment by the population.</t>
  </si>
  <si>
    <t>Note 11: unemployment rate</t>
  </si>
  <si>
    <t>The unemployment rate is calculated by dividing the number unemployed by the number economically active.</t>
  </si>
  <si>
    <t>Note 12: inactivity rate</t>
  </si>
  <si>
    <t>The economic inactivity rate is calculated by dividing the number economically inactive by the population.</t>
  </si>
  <si>
    <t>Note 13: employees</t>
  </si>
  <si>
    <t>The division between employees and self-employed is based on survey respondents' own assessment of their employment status. Note that there are revisions to the component employee and self-employment series back to Spring 1992. These arise from improvements to the LFS editing procedures, based on the SOC 2000 Occupational Classification, which allow data edits to be removed which previously re-classified some self-employed as employees.</t>
  </si>
  <si>
    <t>Note 14: unpaid family workers</t>
  </si>
  <si>
    <t>The separate identification of this group in the LFS is in accordance with international recommendations. It comprises of persons doing unpaid work for a business they own or for a business that a relative owns.</t>
  </si>
  <si>
    <t>Note 15: full or part time</t>
  </si>
  <si>
    <t>The classification of employees, self-employed, those on government work-related training programmes and unpaid family workers in their main job as full-time or part-time is on the basis of self-assessment. People on Government supported training and employment programmes who are at college in the survey reference week are classified, by convention, as part-time.</t>
  </si>
  <si>
    <t>Note 16: temporary employees</t>
  </si>
  <si>
    <t>These are defined as those employees who say that their main job is non permanent in one of the following ways: fixed period contract; agency temping; casual work; seasonal work; other temporary work.</t>
  </si>
  <si>
    <t>Note 17: working age</t>
  </si>
  <si>
    <t>Working age is taken as ages 16 to 64 for both males and females.</t>
  </si>
  <si>
    <t>Note 18: discouraged workers</t>
  </si>
  <si>
    <t>This is a sub-group of the economically inactive population, defined as those neither in employment nor unemployed who said they would like a job and whose main reason for not seeking work was because they believed there were no jobs available.</t>
  </si>
  <si>
    <t>Note 19: duration of unemployment</t>
  </si>
  <si>
    <t>Duration of unemployment is defined as the shorter of the following two periods: (a) duration of active search for work; and (b) length of time since employment.  The short-term unemployed are those people who have been unemployed for under 1 year while the long-term unemployed are defined as those who have been unemployed for 1 year or more.</t>
  </si>
  <si>
    <t>Note 20: LFS revisions</t>
  </si>
  <si>
    <t>LFS microdata are routinely revised to incorporate the latest population estimates. Revisions were published in March 2019 (affecting LFS data from June-August 2011 to October-December 2018), October 2020 (affecting data for January-March 2020 to May-July 2020), July 2021 (affecting data from January-March 2020 to February-April 2021), to include new population weights using PAYE Real-Time Information data, and June 2022 (affecting LFS data from January-March 2020 to January-March 2022) to include new population weights using PAYE Real-Time Information and with the introduction of the non-response bias adjustment to Northern Ireland data. The latest reweighting was introduced in February 2024, affecting data from July-September 2022 to September-November 2023, to incorporate the latest estimates of the size and composition of the UK population.</t>
  </si>
  <si>
    <t>An overview of the impact of these reweightings on estimates of unemployment, employment and economic inactivity is available on Background Information page on the NISRA website:</t>
  </si>
  <si>
    <t>Note 21: revisions link</t>
  </si>
  <si>
    <t>Note 22: sampling</t>
  </si>
  <si>
    <t>The LFS is a sample survey, and as such, estimates obtained from it are subject to sampling variability. If we drew many samples, each would give a different result. Smaller sample sizes may result in less precise estimates which would be used as indicative and not precise.</t>
  </si>
  <si>
    <t>Revisions policies for labour market statistics</t>
  </si>
  <si>
    <t>Northern Ireland labour market structure, age 16 and over, and aged 16 to 64, numbers and rates, seasonally 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</si>
  <si>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</si>
  <si>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</si>
  <si>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shaded cells refer to estimates based on a small sample size [note 1]</t>
  </si>
  <si>
    <t>Table 2.1a: Labour market structure, age 16 and over, numbers and rates</t>
  </si>
  <si>
    <t>Unemployment rate [note 11] (%)</t>
  </si>
  <si>
    <t>Male population Age 16 and over [note 4]</t>
  </si>
  <si>
    <t>Female population Age 16 and over [note 4]</t>
  </si>
  <si>
    <t>Female unemployment rate [note 11] (%)</t>
  </si>
  <si>
    <t>Table 2.1b: Labour market structure, aged 16 to 64, numbers and rates</t>
  </si>
  <si>
    <t>Table 2.13: Seasonally adjusted regional LFS estimates</t>
  </si>
  <si>
    <t>This worksheet contains 1 table of data. Explanatory notes are below and the notes referenced above can be found on the notes sheet.</t>
  </si>
  <si>
    <t>Employment and economic inactivity rates are based on working age population (16 to 64); unemployment rates are based on age 16 and over population.</t>
  </si>
  <si>
    <t>Change on year refers to percentage point change of respective rate.</t>
  </si>
  <si>
    <t>Job density indicator is the total number of jobs in an area divided by the resident population of working age in that area in 2022.</t>
  </si>
  <si>
    <t>Region</t>
  </si>
  <si>
    <t>Economic inactivity rate</t>
  </si>
  <si>
    <t>Economic inactivity rate annual change</t>
  </si>
  <si>
    <t>Employment rate</t>
  </si>
  <si>
    <t>Employment rate annual change</t>
  </si>
  <si>
    <t>Unemployment rate</t>
  </si>
  <si>
    <t>Unemployment rate annual change</t>
  </si>
  <si>
    <t>Job density indicator</t>
  </si>
  <si>
    <t>North East</t>
  </si>
  <si>
    <t>25.7</t>
  </si>
  <si>
    <t xml:space="preserve"> 0.0</t>
  </si>
  <si>
    <t>70.0</t>
  </si>
  <si>
    <t>-0.9</t>
  </si>
  <si>
    <t>5.6</t>
  </si>
  <si>
    <t xml:space="preserve"> 1.2</t>
  </si>
  <si>
    <t>0.74</t>
  </si>
  <si>
    <t xml:space="preserve">North West </t>
  </si>
  <si>
    <t>23.0</t>
  </si>
  <si>
    <t xml:space="preserve"> 0.4</t>
  </si>
  <si>
    <t>74.2</t>
  </si>
  <si>
    <t>3.7</t>
  </si>
  <si>
    <t>-1.8</t>
  </si>
  <si>
    <t>0.84</t>
  </si>
  <si>
    <t>Yorkshire &amp; the Humber</t>
  </si>
  <si>
    <t>25.2</t>
  </si>
  <si>
    <t xml:space="preserve"> 1.1</t>
  </si>
  <si>
    <t>72.4</t>
  </si>
  <si>
    <t>-1.6</t>
  </si>
  <si>
    <t>3.2</t>
  </si>
  <si>
    <t xml:space="preserve"> 0.6</t>
  </si>
  <si>
    <t>0.82</t>
  </si>
  <si>
    <t>East Midlands</t>
  </si>
  <si>
    <t>20.6</t>
  </si>
  <si>
    <t>-1.1</t>
  </si>
  <si>
    <t>75.8</t>
  </si>
  <si>
    <t>4.4</t>
  </si>
  <si>
    <t>-0.2</t>
  </si>
  <si>
    <t>0.81</t>
  </si>
  <si>
    <t>West Midlands</t>
  </si>
  <si>
    <t>22.6</t>
  </si>
  <si>
    <t xml:space="preserve"> 0.9</t>
  </si>
  <si>
    <t>74.1</t>
  </si>
  <si>
    <t>-0.7</t>
  </si>
  <si>
    <t>4.1</t>
  </si>
  <si>
    <t>-0.1</t>
  </si>
  <si>
    <t>0.83</t>
  </si>
  <si>
    <t xml:space="preserve">East </t>
  </si>
  <si>
    <t>76.8</t>
  </si>
  <si>
    <t xml:space="preserve"> 0.5</t>
  </si>
  <si>
    <t>3.1</t>
  </si>
  <si>
    <t>-0.6</t>
  </si>
  <si>
    <t>London</t>
  </si>
  <si>
    <t>19.7</t>
  </si>
  <si>
    <t>-3.8</t>
  </si>
  <si>
    <t>75.9</t>
  </si>
  <si>
    <t xml:space="preserve"> 3.5</t>
  </si>
  <si>
    <t>5.5</t>
  </si>
  <si>
    <t xml:space="preserve"> 0.3</t>
  </si>
  <si>
    <t>1.07</t>
  </si>
  <si>
    <t>South East</t>
  </si>
  <si>
    <t>19.2</t>
  </si>
  <si>
    <t>77.9</t>
  </si>
  <si>
    <t>-0.8</t>
  </si>
  <si>
    <t>3.6</t>
  </si>
  <si>
    <t>-0.3</t>
  </si>
  <si>
    <t>0.87</t>
  </si>
  <si>
    <t>South West</t>
  </si>
  <si>
    <t>18.6</t>
  </si>
  <si>
    <t>-0.4</t>
  </si>
  <si>
    <t>78.8</t>
  </si>
  <si>
    <t xml:space="preserve"> 0.1</t>
  </si>
  <si>
    <t>0.89</t>
  </si>
  <si>
    <t>England</t>
  </si>
  <si>
    <t>21.2</t>
  </si>
  <si>
    <t>75.6</t>
  </si>
  <si>
    <t>4.0</t>
  </si>
  <si>
    <t>0.88</t>
  </si>
  <si>
    <t>Wales</t>
  </si>
  <si>
    <t>26.5</t>
  </si>
  <si>
    <t xml:space="preserve"> 2.8</t>
  </si>
  <si>
    <t>69.8</t>
  </si>
  <si>
    <t>-3.4</t>
  </si>
  <si>
    <t>4.8</t>
  </si>
  <si>
    <t xml:space="preserve"> 0.8</t>
  </si>
  <si>
    <t>0.78</t>
  </si>
  <si>
    <t>Scotland</t>
  </si>
  <si>
    <t>23.2</t>
  </si>
  <si>
    <t>73.7</t>
  </si>
  <si>
    <t>-0.5</t>
  </si>
  <si>
    <t>3.9</t>
  </si>
  <si>
    <t>-1.0</t>
  </si>
  <si>
    <t>Great Britain</t>
  </si>
  <si>
    <t>21.6</t>
  </si>
  <si>
    <t>75.1</t>
  </si>
  <si>
    <t xml:space="preserve">N Ireland </t>
  </si>
  <si>
    <t>28.5</t>
  </si>
  <si>
    <t xml:space="preserve"> 0.7</t>
  </si>
  <si>
    <t>70.2</t>
  </si>
  <si>
    <t>1.9</t>
  </si>
  <si>
    <t>0.79</t>
  </si>
  <si>
    <t>United Kingdom</t>
  </si>
  <si>
    <t>21.8</t>
  </si>
  <si>
    <t>75.0</t>
  </si>
  <si>
    <t>Table 2.48: Confidence intervals of Northern Ireland LFS estimates</t>
  </si>
  <si>
    <t>This sheet contains 1 table of data. Explanatory notes are below and the notes referenced above are in the notes table on the notes sheet.</t>
  </si>
  <si>
    <t>The sampling variability estimates are calculated on non seasonally adjusted data.</t>
  </si>
  <si>
    <t>June-August 2024</t>
  </si>
  <si>
    <t>Lower limit</t>
  </si>
  <si>
    <t>LFS estimate</t>
  </si>
  <si>
    <t>Upper limit</t>
  </si>
  <si>
    <t>Change in lower limit</t>
  </si>
  <si>
    <t>Change in LFS estimate</t>
  </si>
  <si>
    <t>Change in upper limit</t>
  </si>
  <si>
    <t>In employment</t>
  </si>
  <si>
    <t>852,000</t>
  </si>
  <si>
    <t>874,000</t>
  </si>
  <si>
    <t>895,000</t>
  </si>
  <si>
    <t>-22,000</t>
  </si>
  <si>
    <t>6,000</t>
  </si>
  <si>
    <t>34,000</t>
  </si>
  <si>
    <t>Unemployment</t>
  </si>
  <si>
    <t>12,000</t>
  </si>
  <si>
    <t>17,000</t>
  </si>
  <si>
    <t>22,000</t>
  </si>
  <si>
    <t>-11,000</t>
  </si>
  <si>
    <t>-4,000</t>
  </si>
  <si>
    <t>3,000</t>
  </si>
  <si>
    <t>1.4</t>
  </si>
  <si>
    <t>-1.2</t>
  </si>
  <si>
    <t>0.3</t>
  </si>
  <si>
    <t>Economic activity rate</t>
  </si>
  <si>
    <t>57.4</t>
  </si>
  <si>
    <t>58.8</t>
  </si>
  <si>
    <t>60.2</t>
  </si>
  <si>
    <t>-2.0</t>
  </si>
  <si>
    <t>1.6</t>
  </si>
  <si>
    <t>Economically inactive</t>
  </si>
  <si>
    <t>603,000</t>
  </si>
  <si>
    <t>624,000</t>
  </si>
  <si>
    <t>646,000</t>
  </si>
  <si>
    <t>-20,000</t>
  </si>
  <si>
    <t>7,000</t>
  </si>
  <si>
    <t>35,000</t>
  </si>
  <si>
    <t>Table 2.49: Seasonally adjusted sampling variability of Northern Ireland LFS estimates</t>
  </si>
  <si>
    <t>Labour market status</t>
  </si>
  <si>
    <t>Estimate</t>
  </si>
  <si>
    <t>Confidence interval: estimate</t>
  </si>
  <si>
    <t>Change over quarter</t>
  </si>
  <si>
    <t>Confidence interval: quarterly change</t>
  </si>
  <si>
    <t>Change over year</t>
  </si>
  <si>
    <t>Confidence interval: annual change</t>
  </si>
  <si>
    <t>Confidence interval around change</t>
  </si>
  <si>
    <t>Unemployment (age 16 and over)</t>
  </si>
  <si>
    <t>+/- 5,000</t>
  </si>
  <si>
    <t>-1,000</t>
  </si>
  <si>
    <t>+/- 4,000</t>
  </si>
  <si>
    <t>+/- 7,000</t>
  </si>
  <si>
    <t>Employment (age 16 and over)</t>
  </si>
  <si>
    <t>868,000</t>
  </si>
  <si>
    <t>+/- 22,000</t>
  </si>
  <si>
    <t>+/- 18,000</t>
  </si>
  <si>
    <t>9,000</t>
  </si>
  <si>
    <t>+/- 28,000</t>
  </si>
  <si>
    <t>+/- 30,000</t>
  </si>
  <si>
    <t>Economically inactive (age 16 and over)</t>
  </si>
  <si>
    <t>630,000</t>
  </si>
  <si>
    <t>+/- 21,000</t>
  </si>
  <si>
    <t>5,000</t>
  </si>
  <si>
    <t>+/- 27,000</t>
  </si>
  <si>
    <t>+/- 29,000</t>
  </si>
  <si>
    <t>Unemployment rate (age 16 and over)</t>
  </si>
  <si>
    <t>1.9%</t>
  </si>
  <si>
    <t>+/- 0.6pps</t>
  </si>
  <si>
    <t>-0.1pps</t>
  </si>
  <si>
    <t>+/- 0.5pps</t>
  </si>
  <si>
    <t>-0.5pps</t>
  </si>
  <si>
    <t>+/- 0.8pps</t>
  </si>
  <si>
    <t>Employment rate (aged 16 to 64)</t>
  </si>
  <si>
    <t>70.2%</t>
  </si>
  <si>
    <t>+/- 1.8pps</t>
  </si>
  <si>
    <t>-0.9pps</t>
  </si>
  <si>
    <t>+/- 1.3pps</t>
  </si>
  <si>
    <t>-0.4pps</t>
  </si>
  <si>
    <t>+/- 2.3pps</t>
  </si>
  <si>
    <t>+/- 2.4pps</t>
  </si>
  <si>
    <t>Economic inactivity rate (aged 16 to 64)</t>
  </si>
  <si>
    <t>28.5%</t>
  </si>
  <si>
    <t>+/- 1.7pps</t>
  </si>
  <si>
    <t>1.1pps</t>
  </si>
  <si>
    <t>0.7pps</t>
  </si>
  <si>
    <t>+/- 2.2pps</t>
  </si>
  <si>
    <t>Table 2.14: Sampling variability of regional and UK LFS estimates</t>
  </si>
  <si>
    <t>Employment rates are based on working age population (16 to 64); unemployment rates are based on age 16 and over population.</t>
  </si>
  <si>
    <t>Employment rate 95% confidence interval</t>
  </si>
  <si>
    <t>Unemployment rate 95% confidence interval</t>
  </si>
  <si>
    <t>±0.5</t>
  </si>
  <si>
    <t>±0.3</t>
  </si>
  <si>
    <t>±2.6</t>
  </si>
  <si>
    <t>±1.5</t>
  </si>
  <si>
    <t>±1.8</t>
  </si>
  <si>
    <t>±0.8</t>
  </si>
  <si>
    <t>±0.9</t>
  </si>
  <si>
    <t>±1.9</t>
  </si>
  <si>
    <t>±1.1</t>
  </si>
  <si>
    <t>±2.1</t>
  </si>
  <si>
    <t>±1.7</t>
  </si>
  <si>
    <t>±0.7</t>
  </si>
  <si>
    <t>±2.9</t>
  </si>
  <si>
    <t>±1.6</t>
  </si>
  <si>
    <t>±2.0</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</si>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</sst>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theme="10"/>
      <name val="Arial"/>
      <family val="2"/>
    </font>
    <font>
      <b/>
      <sz val="15"/>
      <color rgb="FF000000"/>
      <name val="Arial"/>
      <family val="2"/>
    </font>
    <font>
      <b/>
      <sz val="12"/>
      <color rgb="FF000000"/>
      <name val="Arial"/>
      <family val="2"/>
    </font>
    <font>
      <sz val="12"/>
      <color rgb="FF000000"/>
      <name val="Arial"/>
      <family val="2"/>
    </font>
  </fonts>
  <fills count="3">
    <fill>
      <patternFill patternType="none"/>
    </fill>
    <fill>
      <patternFill patternType="gray125"/>
    </fill>
    <fill>
      <patternFill patternType="solid">
        <fgColor rgb="FFD3D3D3"/>
      </patternFill>
    </fill>
  </fills>
  <borders count="1">
    <border>
      <left/>
      <right/>
      <top/>
      <bottom/>
      <diagonal/>
    </border>
  </borders>
  <cellStyleXfs count="2">
    <xf numFmtId="0" fontId="0" fillId="0" borderId="0"/>
    <xf numFmtId="0" fontId="4" fillId="0" borderId="0"/>
  </cellStyleXfs>
  <cellXfs count="24">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horizontal="left"/>
    </xf>
    <xf numFmtId="0" fontId="1" fillId="0" borderId="0" xfId="0" applyFont="1" applyAlignment="1">
      <alignment wrapText="1"/>
    </xf>
    <xf numFmtId="2" fontId="0" fillId="0" borderId="0" xfId="0" applyNumberFormat="1" applyAlignment="1">
      <alignment horizontal="right"/>
    </xf>
    <xf numFmtId="0" fontId="0" fillId="0" borderId="0" xfId="0" applyAlignment="1">
      <alignment horizontal="right"/>
    </xf>
    <xf numFmtId="49" fontId="0" fillId="0" borderId="0" xfId="0" applyNumberFormat="1" applyAlignment="1">
      <alignment horizontal="right"/>
    </xf>
    <xf numFmtId="0" fontId="2" fillId="0" borderId="0" xfId="1" applyFont="1"/>
    <xf numFmtId="0" fontId="4" fillId="0" borderId="0" xfId="1"/>
    <xf numFmtId="0" fontId="3" fillId="0" borderId="0" xfId="1" applyFont="1"/>
    <xf numFmtId="0" fontId="3" fillId="0" borderId="0" xfId="1" applyFont="1" applyAlignment="1">
      <alignment horizontal="left" wrapText="1"/>
    </xf>
    <xf numFmtId="0" fontId="3" fillId="0" borderId="0" xfId="1" applyFont="1" applyAlignment="1">
      <alignment horizontal="right" wrapText="1"/>
    </xf>
    <xf numFmtId="164" fontId="4" fillId="0" borderId="0" xfId="1" applyNumberFormat="1" applyAlignment="1">
      <alignment horizontal="right"/>
    </xf>
    <xf numFmtId="0" fontId="4" fillId="0" borderId="0" xfId="1" applyAlignment="1">
      <alignment horizontal="right"/>
    </xf>
    <xf numFmtId="49" fontId="4" fillId="0" borderId="0" xfId="1" applyNumberFormat="1" applyAlignment="1">
      <alignment horizontal="right"/>
    </xf>
  </cellXfs>
  <cellStyles count="2">
    <cellStyle name="Normal" xfId="0" builtinId="0"/>
    <cellStyle name="Normal 2" xfId="1" xr:uid="{E2CD3AB2-1475-4E45-9934-7BB7F57FA7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oc" displayName="toc" ref="A2:C37" totalsRowShown="0">
  <tableColumns count="3">
    <tableColumn id="1" xr3:uid="{00000000-0010-0000-0000-000001000000}" name="Worksheet name"/>
    <tableColumn id="2" xr3:uid="{00000000-0010-0000-0000-000002000000}" name="Table no."/>
    <tableColumn id="3" xr3:uid="{00000000-0010-0000-0000-000003000000}" name="Table name"/>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2_4b" displayName="table_2_4b" ref="A21:M31" totalsRowShown="0">
  <tableColumns count="13">
    <tableColumn id="1" xr3:uid="{00000000-0010-0000-0700-000001000000}" name="Rolling monthly quarter [note 3]"/>
    <tableColumn id="2" xr3:uid="{00000000-0010-0000-0700-000002000000}" name="Males aged 16 to 64 total economically inactive"/>
    <tableColumn id="3" xr3:uid="{00000000-0010-0000-0700-000003000000}" name="Males, long-term sick"/>
    <tableColumn id="4" xr3:uid="{00000000-0010-0000-0700-000004000000}" name="Males, family and home care"/>
    <tableColumn id="5" xr3:uid="{00000000-0010-0000-0700-000005000000}" name="Males, retired"/>
    <tableColumn id="6" xr3:uid="{00000000-0010-0000-0700-000006000000}" name="Males, student"/>
    <tableColumn id="7" xr3:uid="{00000000-0010-0000-0700-000007000000}" name="Males, other"/>
    <tableColumn id="8" xr3:uid="{00000000-0010-0000-0700-000008000000}" name="Males, long-term sick (%)"/>
    <tableColumn id="9" xr3:uid="{00000000-0010-0000-0700-000009000000}" name="Males, family and home care (%)"/>
    <tableColumn id="10" xr3:uid="{00000000-0010-0000-0700-00000A000000}" name="Males, retired (%)"/>
    <tableColumn id="11" xr3:uid="{00000000-0010-0000-0700-00000B000000}" name="Males, student (%)"/>
    <tableColumn id="12" xr3:uid="{00000000-0010-0000-0700-00000C000000}" name="Males, other (%)"/>
    <tableColumn id="13" xr3:uid="{00000000-0010-0000-0700-00000D000000}" name="Small sample size cells [note 22]"/>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2_4c" displayName="table_2_4c" ref="A34:M44" totalsRowShown="0">
  <tableColumns count="13">
    <tableColumn id="1" xr3:uid="{00000000-0010-0000-0800-000001000000}" name="Rolling monthly quarter [note 3]"/>
    <tableColumn id="2" xr3:uid="{00000000-0010-0000-0800-000002000000}" name="Females aged 16 to 64 total economically inactive"/>
    <tableColumn id="3" xr3:uid="{00000000-0010-0000-0800-000003000000}" name="Females, long-term sick"/>
    <tableColumn id="4" xr3:uid="{00000000-0010-0000-0800-000004000000}" name="Females, family and home care"/>
    <tableColumn id="5" xr3:uid="{00000000-0010-0000-0800-000005000000}" name="Females, retired"/>
    <tableColumn id="6" xr3:uid="{00000000-0010-0000-0800-000006000000}" name="Females, student"/>
    <tableColumn id="7" xr3:uid="{00000000-0010-0000-0800-000007000000}" name="Females, other"/>
    <tableColumn id="8" xr3:uid="{00000000-0010-0000-0800-000008000000}" name="Females, long-term sick (%)"/>
    <tableColumn id="9" xr3:uid="{00000000-0010-0000-0800-000009000000}" name="Females, family and home care (%)"/>
    <tableColumn id="10" xr3:uid="{00000000-0010-0000-0800-00000A000000}" name="Females, retired (%)"/>
    <tableColumn id="11" xr3:uid="{00000000-0010-0000-0800-00000B000000}" name="Females, student (%)"/>
    <tableColumn id="12" xr3:uid="{00000000-0010-0000-0800-00000C000000}" name="Females, other (%)"/>
    <tableColumn id="13" xr3:uid="{00000000-0010-0000-0800-00000D000000}" name="Small sample size cells [note 22]"/>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2_5a" displayName="table_2_5a" ref="A9:K19" totalsRowShown="0">
  <tableColumns count="11">
    <tableColumn id="1" xr3:uid="{00000000-0010-0000-0900-000001000000}" name="Rolling monthly quarter [note 3]"/>
    <tableColumn id="2" xr3:uid="{00000000-0010-0000-0900-000002000000}" name="Aged 16 to 64 total economically inactive"/>
    <tableColumn id="3" xr3:uid="{00000000-0010-0000-0900-000003000000}" name="Total who do not want job"/>
    <tableColumn id="4" xr3:uid="{00000000-0010-0000-0900-000004000000}" name="Total who do want job"/>
    <tableColumn id="5" xr3:uid="{00000000-0010-0000-0900-000005000000}" name="Long-term sick who want job"/>
    <tableColumn id="6" xr3:uid="{00000000-0010-0000-0900-000006000000}" name="Family and home care who want job"/>
    <tableColumn id="7" xr3:uid="{00000000-0010-0000-0900-000007000000}" name="'Other' who want job"/>
    <tableColumn id="8" xr3:uid="{00000000-0010-0000-0900-000008000000}" name="Long-term sick who want job (%)"/>
    <tableColumn id="9" xr3:uid="{00000000-0010-0000-0900-000009000000}" name="Family and home care who want job (%)"/>
    <tableColumn id="10" xr3:uid="{00000000-0010-0000-0900-00000A000000}" name="'Other' who want job (%)"/>
    <tableColumn id="11" xr3:uid="{00000000-0010-0000-0900-00000B000000}" name="Small sample size cells [note 2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2_5b" displayName="table_2_5b" ref="A22:K32" totalsRowShown="0">
  <tableColumns count="11">
    <tableColumn id="1" xr3:uid="{00000000-0010-0000-0A00-000001000000}" name="Rolling monthly quarter [note 3]"/>
    <tableColumn id="2" xr3:uid="{00000000-0010-0000-0A00-000002000000}" name="Males aged 16 to 64 total economically inactive"/>
    <tableColumn id="3" xr3:uid="{00000000-0010-0000-0A00-000003000000}" name="Males who do not want job"/>
    <tableColumn id="4" xr3:uid="{00000000-0010-0000-0A00-000004000000}" name="Males who want job"/>
    <tableColumn id="5" xr3:uid="{00000000-0010-0000-0A00-000005000000}" name="Long-term sick who want job"/>
    <tableColumn id="6" xr3:uid="{00000000-0010-0000-0A00-000006000000}" name="Family and home care who want job"/>
    <tableColumn id="7" xr3:uid="{00000000-0010-0000-0A00-000007000000}" name="'Other' who want job"/>
    <tableColumn id="8" xr3:uid="{00000000-0010-0000-0A00-000008000000}" name="Long-term sick who want job (%)"/>
    <tableColumn id="9" xr3:uid="{00000000-0010-0000-0A00-000009000000}" name="Family and home care who want job (%)"/>
    <tableColumn id="10" xr3:uid="{00000000-0010-0000-0A00-00000A000000}" name="'Other' who want job (%)"/>
    <tableColumn id="11" xr3:uid="{00000000-0010-0000-0A00-00000B000000}" name="Small sample size cells [note 22]"/>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2_5c" displayName="table_2_5c" ref="A35:K45" totalsRowShown="0">
  <tableColumns count="11">
    <tableColumn id="1" xr3:uid="{00000000-0010-0000-0B00-000001000000}" name="Rolling monthly quarter [note 3]"/>
    <tableColumn id="2" xr3:uid="{00000000-0010-0000-0B00-000002000000}" name="Females aged 16 to 64 total economically inactive"/>
    <tableColumn id="3" xr3:uid="{00000000-0010-0000-0B00-000003000000}" name="Females who do not want job"/>
    <tableColumn id="4" xr3:uid="{00000000-0010-0000-0B00-000004000000}" name="Females who want job"/>
    <tableColumn id="5" xr3:uid="{00000000-0010-0000-0B00-000005000000}" name="Long-term sick who want job"/>
    <tableColumn id="6" xr3:uid="{00000000-0010-0000-0B00-000006000000}" name="Family and home care who want job"/>
    <tableColumn id="7" xr3:uid="{00000000-0010-0000-0B00-000007000000}" name="'Other' who want job"/>
    <tableColumn id="8" xr3:uid="{00000000-0010-0000-0B00-000008000000}" name="Long-term sick who want job (%)"/>
    <tableColumn id="9" xr3:uid="{00000000-0010-0000-0B00-000009000000}" name="Family and home care who want job (%)"/>
    <tableColumn id="10" xr3:uid="{00000000-0010-0000-0B00-00000A000000}" name="'Other' who want job (%)"/>
    <tableColumn id="11" xr3:uid="{00000000-0010-0000-0B00-00000B000000}" name="Small sample size cells [note 22]"/>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2_6a" displayName="table_2_6a" ref="A9:O19" totalsRowShown="0">
  <tableColumns count="15">
    <tableColumn id="1" xr3:uid="{00000000-0010-0000-0C00-000001000000}" name="Rolling monthly quarter [note 3]"/>
    <tableColumn id="2" xr3:uid="{00000000-0010-0000-0C00-000002000000}" name="Aged 16 to 64 economically inactive"/>
    <tableColumn id="3" xr3:uid="{00000000-0010-0000-0C00-000003000000}" name="Total who want job"/>
    <tableColumn id="4" xr3:uid="{00000000-0010-0000-0C00-000004000000}" name="Total who do not want job"/>
    <tableColumn id="5" xr3:uid="{00000000-0010-0000-0C00-000005000000}" name="Long-term sick who do not want job"/>
    <tableColumn id="6" xr3:uid="{00000000-0010-0000-0C00-000006000000}" name="Family and home care who do not want job"/>
    <tableColumn id="7" xr3:uid="{00000000-0010-0000-0C00-000007000000}" name="Retired who do not want job"/>
    <tableColumn id="8" xr3:uid="{00000000-0010-0000-0C00-000008000000}" name="Students who do not want job"/>
    <tableColumn id="9" xr3:uid="{00000000-0010-0000-0C00-000009000000}" name="'Other' who do not want job"/>
    <tableColumn id="10" xr3:uid="{00000000-0010-0000-0C00-00000A000000}" name="Long-term sick (%)"/>
    <tableColumn id="11" xr3:uid="{00000000-0010-0000-0C00-00000B000000}" name="Family and home care (%)"/>
    <tableColumn id="12" xr3:uid="{00000000-0010-0000-0C00-00000C000000}" name="Retired (%)"/>
    <tableColumn id="13" xr3:uid="{00000000-0010-0000-0C00-00000D000000}" name="Student (%)"/>
    <tableColumn id="14" xr3:uid="{00000000-0010-0000-0C00-00000E000000}" name="'Other' (%)"/>
    <tableColumn id="15" xr3:uid="{00000000-0010-0000-0C00-00000F000000}" name="Small sample size cells [note 22]"/>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2_6b" displayName="table_2_6b" ref="A22:O32" totalsRowShown="0">
  <tableColumns count="15">
    <tableColumn id="1" xr3:uid="{00000000-0010-0000-0D00-000001000000}" name="Rolling monthly quarter [note 3]"/>
    <tableColumn id="2" xr3:uid="{00000000-0010-0000-0D00-000002000000}" name="Males aged 16 to 64 economically inactive"/>
    <tableColumn id="3" xr3:uid="{00000000-0010-0000-0D00-000003000000}" name="Males who want job"/>
    <tableColumn id="4" xr3:uid="{00000000-0010-0000-0D00-000004000000}" name="Males who do not want job"/>
    <tableColumn id="5" xr3:uid="{00000000-0010-0000-0D00-000005000000}" name="Long-term sick males who do not want job"/>
    <tableColumn id="6" xr3:uid="{00000000-0010-0000-0D00-000006000000}" name="Family and home care males who do not want job"/>
    <tableColumn id="7" xr3:uid="{00000000-0010-0000-0D00-000007000000}" name="Retired males who do not want job"/>
    <tableColumn id="8" xr3:uid="{00000000-0010-0000-0D00-000008000000}" name="Male students who do not want job"/>
    <tableColumn id="9" xr3:uid="{00000000-0010-0000-0D00-000009000000}" name="'Other' males who do not want job"/>
    <tableColumn id="10" xr3:uid="{00000000-0010-0000-0D00-00000A000000}" name="Male long-term sick (%)"/>
    <tableColumn id="11" xr3:uid="{00000000-0010-0000-0D00-00000B000000}" name="Male family and home care (%)"/>
    <tableColumn id="12" xr3:uid="{00000000-0010-0000-0D00-00000C000000}" name="Retired males (%)"/>
    <tableColumn id="13" xr3:uid="{00000000-0010-0000-0D00-00000D000000}" name="Student males (%)"/>
    <tableColumn id="14" xr3:uid="{00000000-0010-0000-0D00-00000E000000}" name="Males 'other' (%)"/>
    <tableColumn id="15" xr3:uid="{00000000-0010-0000-0D00-00000F000000}" name="Small sample size cells [note 22]"/>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2_6c" displayName="table_2_6c" ref="A35:O45" totalsRowShown="0">
  <tableColumns count="15">
    <tableColumn id="1" xr3:uid="{00000000-0010-0000-0E00-000001000000}" name="Rolling monthly quarter [note 3]"/>
    <tableColumn id="2" xr3:uid="{00000000-0010-0000-0E00-000002000000}" name="Females aged 16 to 64 economically inactive"/>
    <tableColumn id="3" xr3:uid="{00000000-0010-0000-0E00-000003000000}" name="Females who want job"/>
    <tableColumn id="4" xr3:uid="{00000000-0010-0000-0E00-000004000000}" name="Females who do not want job"/>
    <tableColumn id="5" xr3:uid="{00000000-0010-0000-0E00-000005000000}" name="Long-term sick females who do not want job"/>
    <tableColumn id="6" xr3:uid="{00000000-0010-0000-0E00-000006000000}" name="Family and home care females who do not want job"/>
    <tableColumn id="7" xr3:uid="{00000000-0010-0000-0E00-000007000000}" name="Retired females who do not want job"/>
    <tableColumn id="8" xr3:uid="{00000000-0010-0000-0E00-000008000000}" name="Female students who do not want job"/>
    <tableColumn id="9" xr3:uid="{00000000-0010-0000-0E00-000009000000}" name="'Other' females who do not want job"/>
    <tableColumn id="10" xr3:uid="{00000000-0010-0000-0E00-00000A000000}" name="Females long-term sick (%)"/>
    <tableColumn id="11" xr3:uid="{00000000-0010-0000-0E00-00000B000000}" name="Female family and home care (%)"/>
    <tableColumn id="12" xr3:uid="{00000000-0010-0000-0E00-00000C000000}" name="Retired females (%)"/>
    <tableColumn id="13" xr3:uid="{00000000-0010-0000-0E00-00000D000000}" name="Student females (%)"/>
    <tableColumn id="14" xr3:uid="{00000000-0010-0000-0E00-00000E000000}" name="Females 'other' (%)"/>
    <tableColumn id="15" xr3:uid="{00000000-0010-0000-0E00-00000F000000}" name="Small sample size cells [note 22]"/>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2_7a" displayName="table_2_7a" ref="A8:P18" totalsRowShown="0">
  <tableColumns count="16">
    <tableColumn id="1" xr3:uid="{00000000-0010-0000-0F00-000001000000}" name="Rolling monthly quarter [note 3]"/>
    <tableColumn id="2" xr3:uid="{00000000-0010-0000-0F00-000002000000}" name="Aged 16 and over total economically inactive"/>
    <tableColumn id="3" xr3:uid="{00000000-0010-0000-0F00-000003000000}" name="Aged 16 to 64 total economically inactive"/>
    <tableColumn id="4" xr3:uid="{00000000-0010-0000-0F00-000004000000}" name="Aged 16 to 24 total economically inactive"/>
    <tableColumn id="5" xr3:uid="{00000000-0010-0000-0F00-000005000000}" name="Aged 25 to 34 total economically inactive"/>
    <tableColumn id="6" xr3:uid="{00000000-0010-0000-0F00-000006000000}" name="Aged 35 to 49 total economically inactive"/>
    <tableColumn id="7" xr3:uid="{00000000-0010-0000-0F00-000007000000}" name="Aged 50 to 64 total economically inactive"/>
    <tableColumn id="8" xr3:uid="{00000000-0010-0000-0F00-000008000000}" name="Aged 65 and over total economically inactive"/>
    <tableColumn id="9" xr3:uid="{00000000-0010-0000-0F00-000009000000}" name="Aged 16 and over economic inactivity rate (%)"/>
    <tableColumn id="10" xr3:uid="{00000000-0010-0000-0F00-00000A000000}" name="Aged 16 to 64 economic inactivity rate (%)"/>
    <tableColumn id="11" xr3:uid="{00000000-0010-0000-0F00-00000B000000}" name="Aged 16 to 24 economic inactivity rate (%)"/>
    <tableColumn id="12" xr3:uid="{00000000-0010-0000-0F00-00000C000000}" name="Aged 25 to 34 economic inactivity rate (%)"/>
    <tableColumn id="13" xr3:uid="{00000000-0010-0000-0F00-00000D000000}" name="Aged 35 to 49 economic inactivity rate (%)"/>
    <tableColumn id="14" xr3:uid="{00000000-0010-0000-0F00-00000E000000}" name="Aged 50 to 64 economic inactivity rate (%)"/>
    <tableColumn id="15" xr3:uid="{00000000-0010-0000-0F00-00000F000000}" name="Aged 65 and over economic inactivity rate (%)"/>
    <tableColumn id="16" xr3:uid="{00000000-0010-0000-0F00-000010000000}" name="Small sample size cells [note 22]"/>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2_7b" displayName="table_2_7b" ref="A21:P31" totalsRowShown="0">
  <tableColumns count="16">
    <tableColumn id="1" xr3:uid="{00000000-0010-0000-1000-000001000000}" name="Rolling monthly quarter [note 3]"/>
    <tableColumn id="2" xr3:uid="{00000000-0010-0000-1000-000002000000}" name="Aged 16 and over economically inactive males"/>
    <tableColumn id="3" xr3:uid="{00000000-0010-0000-1000-000003000000}" name="Aged 16 to 64 economically inactive males"/>
    <tableColumn id="4" xr3:uid="{00000000-0010-0000-1000-000004000000}" name="Aged 16 to 24 economically inactive males"/>
    <tableColumn id="5" xr3:uid="{00000000-0010-0000-1000-000005000000}" name="Aged 25 to 34 economically inactive males"/>
    <tableColumn id="6" xr3:uid="{00000000-0010-0000-1000-000006000000}" name="Aged 35 to 49 economically inactive males"/>
    <tableColumn id="7" xr3:uid="{00000000-0010-0000-1000-000007000000}" name="Aged 50 to 64 economically inactive males"/>
    <tableColumn id="8" xr3:uid="{00000000-0010-0000-1000-000008000000}" name="Aged 65 and over economically inactive males"/>
    <tableColumn id="9" xr3:uid="{00000000-0010-0000-1000-000009000000}" name="Aged 16 and over male economic inactivity rate (%)"/>
    <tableColumn id="10" xr3:uid="{00000000-0010-0000-1000-00000A000000}" name="Aged 16 to 64 male economic inactivity rate (%)"/>
    <tableColumn id="11" xr3:uid="{00000000-0010-0000-1000-00000B000000}" name="Aged 16 to 24 male economic inactivity rate (%)"/>
    <tableColumn id="12" xr3:uid="{00000000-0010-0000-1000-00000C000000}" name="Aged 25 to 34 male economic inactivity rate (%)"/>
    <tableColumn id="13" xr3:uid="{00000000-0010-0000-1000-00000D000000}" name="Aged 35 to 49 male economic inactivity rate (%)"/>
    <tableColumn id="14" xr3:uid="{00000000-0010-0000-1000-00000E000000}" name="Aged 50 to 64 male economic inactivity rate (%)"/>
    <tableColumn id="15" xr3:uid="{00000000-0010-0000-1000-00000F000000}" name="Aged 65 and over male economic inactivity rate (%)"/>
    <tableColumn id="16" xr3:uid="{00000000-0010-0000-1000-000010000000}" name="Small sample size cells [note 22]"/>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47BF63-AECC-4C0D-AB5B-0258E873C3CA}" name="lmsa" displayName="lmsa" ref="A7:AC18" totalsRowShown="0">
  <tableColumns count="29">
    <tableColumn id="1" xr3:uid="{796A74EC-868C-44EF-9213-FED7003753BE}" name="Rolling monthly quarter [note 3]"/>
    <tableColumn id="2" xr3:uid="{8097D9A3-48C2-453A-85EA-32442E2A550C}" name="Age 16 and over population [note 4]"/>
    <tableColumn id="3" xr3:uid="{07DF72B5-A78B-4F1F-B454-826856E37A79}" name="Total economically active [note 7]"/>
    <tableColumn id="4" xr3:uid="{2AF2C8A9-0B3A-4EF7-86CD-47A6BAB29DB3}" name="Total in employment [note 5]"/>
    <tableColumn id="5" xr3:uid="{3CCA8999-5830-4EC4-8DF0-4AE9A6BFF1C6}" name="Unemployed [note 6]"/>
    <tableColumn id="6" xr3:uid="{7914EBB7-E8ED-4BF1-B012-AB0BB4A22E6B}" name="Economically inactive [note 8]"/>
    <tableColumn id="7" xr3:uid="{DA9B71E9-0219-4567-A3D6-445BFDC167BD}" name="Activity rate [note 9] (%)"/>
    <tableColumn id="8" xr3:uid="{82A710BE-58C3-4A02-87EC-AF19E8BD11B4}" name="Employment rate [note 10] (%)"/>
    <tableColumn id="9" xr3:uid="{D40B170F-7D17-4E8F-A2DC-F0141FE54706}" name="Unemployment rate [note 11] (%)"/>
    <tableColumn id="10" xr3:uid="{0F74D92E-926E-432B-BEBD-02AA3045F421}" name="Inactivity rate [note 12] (%)"/>
    <tableColumn id="11" xr3:uid="{3AF98DDA-E78D-4DF9-B2CD-009DACA941D2}" name="Male population Age 16 and over [note 4]"/>
    <tableColumn id="12" xr3:uid="{FCFB74B2-4C3D-4F72-8974-AE1454DA050D}" name="Males economically active [note 7]"/>
    <tableColumn id="13" xr3:uid="{5D31AC3E-3EA1-49B4-9455-F1B289D52A8F}" name="Males in employment [note 5]"/>
    <tableColumn id="14" xr3:uid="{59731589-0743-4FB6-8E4A-5FB8AF51F8E9}" name="Males unemployed [note 6]"/>
    <tableColumn id="15" xr3:uid="{36BA28BD-1792-4C7A-8830-3CAA8F5CEEF1}" name="Males economically inactive [note 8]"/>
    <tableColumn id="16" xr3:uid="{64034DD3-B265-4750-BA21-00847C1F0658}" name="Male activity rate [note 9] (%)"/>
    <tableColumn id="17" xr3:uid="{AB829462-EA9F-4C7E-A0ED-B732CFA582EA}" name="Male employment rate [note 10] (%)"/>
    <tableColumn id="18" xr3:uid="{65C31CA9-856B-488F-8253-7EDF162FCD0D}" name="Male unemployment rate [note 11] (%)"/>
    <tableColumn id="19" xr3:uid="{95A08575-1BB9-4C49-8349-2120035896E8}" name="Male inactivity rate [note 12] (%)"/>
    <tableColumn id="20" xr3:uid="{6E6F7D57-ED93-48D8-9E5C-9DC66C5B3A65}" name="Female population Age 16 and over [note 4]"/>
    <tableColumn id="21" xr3:uid="{B7BFE60E-DE54-4D3B-A072-F74399121A98}" name="Females economically active [note 7]"/>
    <tableColumn id="22" xr3:uid="{412EA558-4346-4D8E-81A7-418D6F2E6FFD}" name="Females in employment [note 5]"/>
    <tableColumn id="23" xr3:uid="{257A7F9A-55A9-465B-96A0-F7C979CD8714}" name="Females unemployed [note 6]"/>
    <tableColumn id="24" xr3:uid="{519F6EA7-F6AE-4A9D-8E49-9503888613B9}" name="Females economically inactive [note 8]"/>
    <tableColumn id="25" xr3:uid="{9A24B1B1-2B4D-4571-9938-768C20F482F8}" name="Female activity rate [note 9] (%)"/>
    <tableColumn id="26" xr3:uid="{3FF2D315-B8E5-480B-9593-417F9099E83D}" name="Female employment rate [note 10] (%)"/>
    <tableColumn id="27" xr3:uid="{A68BCAE3-56B0-40B6-8497-E2A1FFFC63BD}" name="Female unemployment rate [note 11] (%)"/>
    <tableColumn id="28" xr3:uid="{63226678-24AB-4075-8D32-26A471E81EA4}" name="Female inactivity rate [note 12] (%)"/>
    <tableColumn id="29" xr3:uid="{E1D0DF65-8820-4297-8F95-485BAAA6D80A}" name="Small sample size cells [note 22]"/>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2_7c" displayName="table_2_7c" ref="A34:P44" totalsRowShown="0">
  <tableColumns count="16">
    <tableColumn id="1" xr3:uid="{00000000-0010-0000-1100-000001000000}" name="Rolling monthly quarter [note 3]"/>
    <tableColumn id="2" xr3:uid="{00000000-0010-0000-1100-000002000000}" name="Aged 16 and over economically inactive females"/>
    <tableColumn id="3" xr3:uid="{00000000-0010-0000-1100-000003000000}" name="Aged 16 to 64 economically inactive females"/>
    <tableColumn id="4" xr3:uid="{00000000-0010-0000-1100-000004000000}" name="Aged 16 to 24 economically inactive females"/>
    <tableColumn id="5" xr3:uid="{00000000-0010-0000-1100-000005000000}" name="Aged 25 to 34 economically inactive females"/>
    <tableColumn id="6" xr3:uid="{00000000-0010-0000-1100-000006000000}" name="Aged 35 to 49 economically inactive females"/>
    <tableColumn id="7" xr3:uid="{00000000-0010-0000-1100-000007000000}" name="Aged 50 to 64 economically inactive females"/>
    <tableColumn id="8" xr3:uid="{00000000-0010-0000-1100-000008000000}" name="Aged 65 and over economically inactive females"/>
    <tableColumn id="9" xr3:uid="{00000000-0010-0000-1100-000009000000}" name="Aged 16 and over female economic inactivity rate (%)"/>
    <tableColumn id="10" xr3:uid="{00000000-0010-0000-1100-00000A000000}" name="Aged 16 to 64 female economic inactivity rate (%)"/>
    <tableColumn id="11" xr3:uid="{00000000-0010-0000-1100-00000B000000}" name="Aged 16 to 24 female economic inactivity rate (%)"/>
    <tableColumn id="12" xr3:uid="{00000000-0010-0000-1100-00000C000000}" name="Aged 25 to 34 female economic inactivity rate (%)"/>
    <tableColumn id="13" xr3:uid="{00000000-0010-0000-1100-00000D000000}" name="Aged 35 to 49 female economic inactivity rate (%)"/>
    <tableColumn id="14" xr3:uid="{00000000-0010-0000-1100-00000E000000}" name="Aged 50 to 64 female economic inactivity rate (%)"/>
    <tableColumn id="15" xr3:uid="{00000000-0010-0000-1100-00000F000000}" name="Aged 65 and over female economic inactivity rate (%)"/>
    <tableColumn id="16" xr3:uid="{00000000-0010-0000-1100-000010000000}" name="Small sample size cells [note 22]"/>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2_8a" displayName="table_2_8a" ref="A9:K19" totalsRowShown="0">
  <tableColumns count="11">
    <tableColumn id="1" xr3:uid="{00000000-0010-0000-1200-000001000000}" name="Rolling monthly quarter [note 3]"/>
    <tableColumn id="2" xr3:uid="{00000000-0010-0000-1200-000002000000}" name="Total aged 16 and over in employment"/>
    <tableColumn id="3" xr3:uid="{00000000-0010-0000-1200-000003000000}" name="Employees [note 13]"/>
    <tableColumn id="4" xr3:uid="{00000000-0010-0000-1200-000004000000}" name="Self Employed [note 13]"/>
    <tableColumn id="5" xr3:uid="{00000000-0010-0000-1200-000005000000}" name="Other"/>
    <tableColumn id="6" xr3:uid="{00000000-0010-0000-1200-000006000000}" name="Full-time worker [note 15]"/>
    <tableColumn id="7" xr3:uid="{00000000-0010-0000-1200-000007000000}" name="Part-time worker [note 15]"/>
    <tableColumn id="8" xr3:uid="{00000000-0010-0000-1200-000008000000}" name="Workers with second jobs"/>
    <tableColumn id="9" xr3:uid="{00000000-0010-0000-1200-000009000000}" name="Temporary employees [note 16]"/>
    <tableColumn id="10" xr3:uid="{00000000-0010-0000-1200-00000A000000}" name="Temporary employees [note 16] as percentage of all employees (%)"/>
    <tableColumn id="11" xr3:uid="{00000000-0010-0000-1200-00000B000000}" name="Small sample size cells [note 22]"/>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_8b" displayName="table_2_8b" ref="A22:K32" totalsRowShown="0">
  <tableColumns count="11">
    <tableColumn id="1" xr3:uid="{00000000-0010-0000-1300-000001000000}" name="Rolling monthly quarter [note 3]"/>
    <tableColumn id="2" xr3:uid="{00000000-0010-0000-1300-000002000000}" name="Males aged 16 and over in employment"/>
    <tableColumn id="3" xr3:uid="{00000000-0010-0000-1300-000003000000}" name="Male employees [note 13]"/>
    <tableColumn id="4" xr3:uid="{00000000-0010-0000-1300-000004000000}" name="Male self employed [note 13]"/>
    <tableColumn id="5" xr3:uid="{00000000-0010-0000-1300-000005000000}" name=" Male 'Other'"/>
    <tableColumn id="6" xr3:uid="{00000000-0010-0000-1300-000006000000}" name="Male full-time worker [note 15]"/>
    <tableColumn id="7" xr3:uid="{00000000-0010-0000-1300-000007000000}" name="Male part-time worker [note 15]"/>
    <tableColumn id="8" xr3:uid="{00000000-0010-0000-1300-000008000000}" name="Male workers with second jobs"/>
    <tableColumn id="9" xr3:uid="{00000000-0010-0000-1300-000009000000}" name="Male temporary employees [note 16]"/>
    <tableColumn id="10" xr3:uid="{00000000-0010-0000-1300-00000A000000}" name="Male temporary employees [note 16] as percentage of all employees (%)"/>
    <tableColumn id="11" xr3:uid="{00000000-0010-0000-1300-00000B000000}" name="Small sample size cells [note 22]"/>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_8c" displayName="table_2_8c" ref="A35:K45" totalsRowShown="0">
  <tableColumns count="11">
    <tableColumn id="1" xr3:uid="{00000000-0010-0000-1400-000001000000}" name="Rolling monthly quarter [note 3]"/>
    <tableColumn id="2" xr3:uid="{00000000-0010-0000-1400-000002000000}" name="Females aged 16 and over in employment"/>
    <tableColumn id="3" xr3:uid="{00000000-0010-0000-1400-000003000000}" name="Female employees [note 13]"/>
    <tableColumn id="4" xr3:uid="{00000000-0010-0000-1400-000004000000}" name="Females self employed [note 13]"/>
    <tableColumn id="5" xr3:uid="{00000000-0010-0000-1400-000005000000}" name="Female 'Other'"/>
    <tableColumn id="6" xr3:uid="{00000000-0010-0000-1400-000006000000}" name="Female full-time worker [note 15]"/>
    <tableColumn id="7" xr3:uid="{00000000-0010-0000-1400-000007000000}" name="Female part-time worker [note 15]"/>
    <tableColumn id="8" xr3:uid="{00000000-0010-0000-1400-000008000000}" name="Female workers with second jobs"/>
    <tableColumn id="9" xr3:uid="{00000000-0010-0000-1400-000009000000}" name="Female temporary employees [note 16]"/>
    <tableColumn id="10" xr3:uid="{00000000-0010-0000-1400-00000A000000}" name="Female temporary employees [note 16] as percentage of all employees (%)"/>
    <tableColumn id="11" xr3:uid="{00000000-0010-0000-1400-00000B000000}" name="Small sample size cells [note 22]"/>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_9a" displayName="table_2_9a" ref="A8:G18" totalsRowShown="0">
  <tableColumns count="7">
    <tableColumn id="1" xr3:uid="{00000000-0010-0000-1500-000001000000}" name="Rolling monthly quarter [note 3]"/>
    <tableColumn id="2" xr3:uid="{00000000-0010-0000-1500-000002000000}" name="Total weekly hours (millions)"/>
    <tableColumn id="3" xr3:uid="{00000000-0010-0000-1500-000003000000}" name="Total average hours"/>
    <tableColumn id="4" xr3:uid="{00000000-0010-0000-1500-000004000000}" name="Full-time average hours (in main job) [note 15]"/>
    <tableColumn id="5" xr3:uid="{00000000-0010-0000-1500-000005000000}" name="Part-time average hours (in main job) [note 15]"/>
    <tableColumn id="6" xr3:uid="{00000000-0010-0000-1500-000006000000}" name="Average hours of workers with second jobs"/>
    <tableColumn id="7" xr3:uid="{00000000-0010-0000-1500-000007000000}" name="Small sample size cells [note 22]"/>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_9b" displayName="table_2_9b" ref="A21:G31" totalsRowShown="0">
  <tableColumns count="7">
    <tableColumn id="1" xr3:uid="{00000000-0010-0000-1600-000001000000}" name="Rolling monthly quarter [note 3]"/>
    <tableColumn id="2" xr3:uid="{00000000-0010-0000-1600-000002000000}" name="Total weekly hours for males (millions)"/>
    <tableColumn id="3" xr3:uid="{00000000-0010-0000-1600-000003000000}" name="Total average hours for males"/>
    <tableColumn id="4" xr3:uid="{00000000-0010-0000-1600-000004000000}" name="Full-time average hours for males (in main job) [note 15]"/>
    <tableColumn id="5" xr3:uid="{00000000-0010-0000-1600-000005000000}" name="Part-time average hours for males (in main job) [note 15]"/>
    <tableColumn id="6" xr3:uid="{00000000-0010-0000-1600-000006000000}" name="Average hours of male workers with second jobs"/>
    <tableColumn id="7" xr3:uid="{00000000-0010-0000-1600-000007000000}" name="Small sample size cells [note 22]"/>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_9c" displayName="table_2_9c" ref="A34:G44" totalsRowShown="0">
  <tableColumns count="7">
    <tableColumn id="1" xr3:uid="{00000000-0010-0000-1700-000001000000}" name="Rolling monthly quarter [note 3]"/>
    <tableColumn id="2" xr3:uid="{00000000-0010-0000-1700-000002000000}" name="Total weekly hours for females (millions)"/>
    <tableColumn id="3" xr3:uid="{00000000-0010-0000-1700-000003000000}" name="Total average hours for females"/>
    <tableColumn id="4" xr3:uid="{00000000-0010-0000-1700-000004000000}" name="Full-time average hours for females (in main job) [note 15]"/>
    <tableColumn id="5" xr3:uid="{00000000-0010-0000-1700-000005000000}" name="Part-time average hours for females (in main job) [note 15]"/>
    <tableColumn id="6" xr3:uid="{00000000-0010-0000-1700-000006000000}" name="Average hours of female workers with second jobs"/>
    <tableColumn id="7" xr3:uid="{00000000-0010-0000-1700-000007000000}" name="Small sample size cells [note 22]"/>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_10a" displayName="table_2_10a" ref="A8:P18" totalsRowShown="0">
  <tableColumns count="16">
    <tableColumn id="1" xr3:uid="{00000000-0010-0000-1800-000001000000}" name="Rolling monthly quarter [note 3]"/>
    <tableColumn id="2" xr3:uid="{00000000-0010-0000-1800-000002000000}" name="Aged 16 and over total employed"/>
    <tableColumn id="3" xr3:uid="{00000000-0010-0000-1800-000003000000}" name="Aged 16 to 64 total employed"/>
    <tableColumn id="4" xr3:uid="{00000000-0010-0000-1800-000004000000}" name="Aged 16 to 24 total employed"/>
    <tableColumn id="5" xr3:uid="{00000000-0010-0000-1800-000005000000}" name="Aged 25 to 34 total employed"/>
    <tableColumn id="6" xr3:uid="{00000000-0010-0000-1800-000006000000}" name="Aged 35 to 49 total employed"/>
    <tableColumn id="7" xr3:uid="{00000000-0010-0000-1800-000007000000}" name="Aged 50 to 64 total employed"/>
    <tableColumn id="8" xr3:uid="{00000000-0010-0000-1800-000008000000}" name="Aged 65 and over total employed"/>
    <tableColumn id="9" xr3:uid="{00000000-0010-0000-1800-000009000000}" name="Aged 16 and over employment rate (%)"/>
    <tableColumn id="10" xr3:uid="{00000000-0010-0000-1800-00000A000000}" name="Aged 16 to 64 employment rate (%)"/>
    <tableColumn id="11" xr3:uid="{00000000-0010-0000-1800-00000B000000}" name="Aged 16 to 24 employment rate (%)"/>
    <tableColumn id="12" xr3:uid="{00000000-0010-0000-1800-00000C000000}" name="Aged 25 to 34 employment rate (%)"/>
    <tableColumn id="13" xr3:uid="{00000000-0010-0000-1800-00000D000000}" name="Aged 35 to 49 employment rate (%)"/>
    <tableColumn id="14" xr3:uid="{00000000-0010-0000-1800-00000E000000}" name="Aged 50 to 64 employment rate (%)"/>
    <tableColumn id="15" xr3:uid="{00000000-0010-0000-1800-00000F000000}" name="Aged 65 and over employment rate (%)"/>
    <tableColumn id="16" xr3:uid="{00000000-0010-0000-1800-000010000000}" name="Small sample size cells [note 22]"/>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_10b" displayName="table_2_10b" ref="A21:P31" totalsRowShown="0">
  <tableColumns count="16">
    <tableColumn id="1" xr3:uid="{00000000-0010-0000-1900-000001000000}" name="Rolling monthly quarter [note 3]"/>
    <tableColumn id="2" xr3:uid="{00000000-0010-0000-1900-000002000000}" name="Males aged 16 and over total employed"/>
    <tableColumn id="3" xr3:uid="{00000000-0010-0000-1900-000003000000}" name="Males aged 16 to 64 total employed"/>
    <tableColumn id="4" xr3:uid="{00000000-0010-0000-1900-000004000000}" name="Males aged 16 to 24 total employed"/>
    <tableColumn id="5" xr3:uid="{00000000-0010-0000-1900-000005000000}" name="Males aged 25 to 34 total employed"/>
    <tableColumn id="6" xr3:uid="{00000000-0010-0000-1900-000006000000}" name="Males aged 35 to 49 total employed"/>
    <tableColumn id="7" xr3:uid="{00000000-0010-0000-1900-000007000000}" name="Males aged 50 to 64 total employed"/>
    <tableColumn id="8" xr3:uid="{00000000-0010-0000-1900-000008000000}" name="Males aged 65 and over total employed"/>
    <tableColumn id="9" xr3:uid="{00000000-0010-0000-1900-000009000000}" name="Males aged 16 and over employment rate (%)"/>
    <tableColumn id="10" xr3:uid="{00000000-0010-0000-1900-00000A000000}" name="Males aged 16 to 64 employment rate (%)"/>
    <tableColumn id="11" xr3:uid="{00000000-0010-0000-1900-00000B000000}" name="Males aged 16 to 24 employment rate (%)"/>
    <tableColumn id="12" xr3:uid="{00000000-0010-0000-1900-00000C000000}" name="Males aged 25 to 34 employment rate (%)"/>
    <tableColumn id="13" xr3:uid="{00000000-0010-0000-1900-00000D000000}" name="Males aged 35 to 49 employment rate (%)"/>
    <tableColumn id="14" xr3:uid="{00000000-0010-0000-1900-00000E000000}" name="Males aged 50 to 64 employment rate (%)"/>
    <tableColumn id="15" xr3:uid="{00000000-0010-0000-1900-00000F000000}" name="Males aged 65 and over employment rate (%)"/>
    <tableColumn id="16" xr3:uid="{00000000-0010-0000-1900-000010000000}" name="Small sample size cells [note 22]"/>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_10c" displayName="table_2_10c" ref="A34:P44" totalsRowShown="0">
  <tableColumns count="16">
    <tableColumn id="1" xr3:uid="{00000000-0010-0000-1A00-000001000000}" name="Rolling monthly quarter [note 3]"/>
    <tableColumn id="2" xr3:uid="{00000000-0010-0000-1A00-000002000000}" name="Females aged 16 and over total employed"/>
    <tableColumn id="3" xr3:uid="{00000000-0010-0000-1A00-000003000000}" name="Females aged 16 to 64 total employed"/>
    <tableColumn id="4" xr3:uid="{00000000-0010-0000-1A00-000004000000}" name="Females aged 16 to 24 total employed"/>
    <tableColumn id="5" xr3:uid="{00000000-0010-0000-1A00-000005000000}" name="Females aged 25 to 34 total employed"/>
    <tableColumn id="6" xr3:uid="{00000000-0010-0000-1A00-000006000000}" name="Females aged 35 to 49 total employed"/>
    <tableColumn id="7" xr3:uid="{00000000-0010-0000-1A00-000007000000}" name="Females aged 50 to 64 total employed"/>
    <tableColumn id="8" xr3:uid="{00000000-0010-0000-1A00-000008000000}" name="Females aged 65 and over total employed"/>
    <tableColumn id="9" xr3:uid="{00000000-0010-0000-1A00-000009000000}" name="Females aged 16 and over employment rate (%)"/>
    <tableColumn id="10" xr3:uid="{00000000-0010-0000-1A00-00000A000000}" name="Females aged 16 to 64 employment rate (%)"/>
    <tableColumn id="11" xr3:uid="{00000000-0010-0000-1A00-00000B000000}" name="Females aged 16 to 24 employment rate (%)"/>
    <tableColumn id="12" xr3:uid="{00000000-0010-0000-1A00-00000C000000}" name="Females aged 25 to 34 employment rate (%)"/>
    <tableColumn id="13" xr3:uid="{00000000-0010-0000-1A00-00000D000000}" name="Females aged 35 to 49 employment rate (%)"/>
    <tableColumn id="14" xr3:uid="{00000000-0010-0000-1A00-00000E000000}" name="Females aged 50 to 64 employment rate (%)"/>
    <tableColumn id="15" xr3:uid="{00000000-0010-0000-1A00-00000F000000}" name="Females aged 65 and over employment rate (%)"/>
    <tableColumn id="16" xr3:uid="{00000000-0010-0000-1A00-000010000000}" name="Small sample size cells [note 22]"/>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B3AD18-414C-498A-827B-BB3A0DBA852C}" name="lmsb" displayName="lmsb" ref="A21:AC32" totalsRowShown="0">
  <tableColumns count="29">
    <tableColumn id="1" xr3:uid="{0530513F-498E-4228-BC3E-151811FB85D1}" name="Rolling monthly quarter [note 3]"/>
    <tableColumn id="2" xr3:uid="{983ECAC9-FD7E-401D-9F09-18AFA6162F80}" name="Aged 16 to 64 population [note 4]"/>
    <tableColumn id="3" xr3:uid="{79AF3217-C853-41DE-9442-B65CFB1D669A}" name="Total economically active [note 7]"/>
    <tableColumn id="4" xr3:uid="{B7202A45-3392-4E32-9A3B-43A846F9F0F2}" name="Total in employment [note 5]"/>
    <tableColumn id="5" xr3:uid="{6EBDA114-B0E7-4731-8A0B-0336AC66DEE6}" name="Unemployed [note 6]"/>
    <tableColumn id="6" xr3:uid="{E7BD3514-E102-4DB2-AC4C-6CEC92F6CEA5}" name="Economically inactive [note 8]"/>
    <tableColumn id="7" xr3:uid="{F2223795-4633-4891-BB3C-1E43CF5403DA}" name="Activity rate [note 9] (%)"/>
    <tableColumn id="8" xr3:uid="{DCF39AC2-C465-4148-A955-2A076DFE68BB}" name="Employment rate [note 10] (%)"/>
    <tableColumn id="9" xr3:uid="{B08B9089-0733-4E21-9DA6-CA4E43846254}" name="Unemployment rate [note 11] (%)"/>
    <tableColumn id="10" xr3:uid="{7A31D794-F342-434C-A4B8-9873866D5075}" name="Inactivity rate [note 12] (%)"/>
    <tableColumn id="11" xr3:uid="{CD5FA57B-B7E5-4994-AAC8-B9F989C1EB03}" name="Male population Age 16 and over [note 4]"/>
    <tableColumn id="12" xr3:uid="{ECA248C0-5BCB-437E-BA20-19029680543F}" name="Males economically active [note 7]"/>
    <tableColumn id="13" xr3:uid="{D888BD41-D701-4471-B55B-C6538F46EF58}" name="Males in employment [note 5]"/>
    <tableColumn id="14" xr3:uid="{463B6809-22EB-4EDA-9CA5-8F7720D24846}" name="Males unemployed [note 6]"/>
    <tableColumn id="15" xr3:uid="{A3D42196-3E3A-478E-8CD0-F601988FA4C3}" name="Males economically inactive [note 8]"/>
    <tableColumn id="16" xr3:uid="{4147E6B7-38D5-41D1-992B-C0EF5EE0D886}" name="Male activity rate [note 9] (%)"/>
    <tableColumn id="17" xr3:uid="{0438C3A2-1FF7-48DA-9479-653DDD291E5B}" name="Male employment rate [note 10] (%)"/>
    <tableColumn id="18" xr3:uid="{39AE5316-86C4-4A6E-A75D-2EF3AC37BDCD}" name="Male unemployment rate [note 11] (%)"/>
    <tableColumn id="19" xr3:uid="{291ADA88-6285-4FE1-9B44-2759E8519F4A}" name="Male inactivity rate [note 12] (%)"/>
    <tableColumn id="20" xr3:uid="{F89A6D96-C754-4AED-BD21-4BB286EFEE25}" name="Female population Age 16 and over [note 4]"/>
    <tableColumn id="21" xr3:uid="{472224E6-B6B7-4613-93D6-3C096BE463DA}" name="Females economically active [note 7]"/>
    <tableColumn id="22" xr3:uid="{1D0154EF-361F-4B44-B3C1-CD368B37DAB7}" name="Females in employment [note 5]"/>
    <tableColumn id="23" xr3:uid="{291D61CC-793B-4F7B-A84F-FC9743E26243}" name="Females unemployed [note 6]"/>
    <tableColumn id="24" xr3:uid="{0CE74BD6-315F-40B6-9DC2-7F1DBB023A6F}" name="Females economically inactive [note 8]"/>
    <tableColumn id="25" xr3:uid="{2D13D042-A1E3-42BC-A33F-B3515794B2D1}" name="Female activity rate [note 9] (%)"/>
    <tableColumn id="26" xr3:uid="{6CCB75A6-0EB5-4726-8E0A-06D88AD11008}" name="Female employment rate [note 10] (%)"/>
    <tableColumn id="27" xr3:uid="{39FD7CBF-3D8D-43BC-9BA2-EC53F975E842}" name="Female unemployment rate [note 11] (%)"/>
    <tableColumn id="28" xr3:uid="{44D5EBC0-05AD-4DB7-AE1F-A71C310D4FBB}" name="Female inactivity rate [note 12] (%)"/>
    <tableColumn id="29" xr3:uid="{42F6E06A-8A49-46EA-86A3-8AEE4FE4DE9E}" name="Small sample size cells [note 22]"/>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_11" displayName="table_2_11" ref="A7:N17" totalsRowShown="0">
  <tableColumns count="14">
    <tableColumn id="1" xr3:uid="{00000000-0010-0000-1B00-000001000000}" name="Rolling monthly quarter [note 3]"/>
    <tableColumn id="2" xr3:uid="{00000000-0010-0000-1B00-000002000000}" name="Aged 16 and over total unemployed"/>
    <tableColumn id="3" xr3:uid="{00000000-0010-0000-1B00-000003000000}" name="Aged 16 to 24 total unemployed"/>
    <tableColumn id="4" xr3:uid="{00000000-0010-0000-1B00-000004000000}" name="Aged 25 to 34 total unemployed"/>
    <tableColumn id="5" xr3:uid="{00000000-0010-0000-1B00-000005000000}" name="Aged 35 to 49 total unemployed"/>
    <tableColumn id="6" xr3:uid="{00000000-0010-0000-1B00-000006000000}" name="Aged 50 to 64 total unemployed"/>
    <tableColumn id="7" xr3:uid="{00000000-0010-0000-1B00-000007000000}" name="Aged 65 and over total unemployed"/>
    <tableColumn id="8" xr3:uid="{00000000-0010-0000-1B00-000008000000}" name="Aged 16 and over unemployment rate (%)"/>
    <tableColumn id="9" xr3:uid="{00000000-0010-0000-1B00-000009000000}" name="Aged 16 to 24 unemployment rate (%)"/>
    <tableColumn id="10" xr3:uid="{00000000-0010-0000-1B00-00000A000000}" name="Aged 25 to 34 unemployment rate (%)"/>
    <tableColumn id="11" xr3:uid="{00000000-0010-0000-1B00-00000B000000}" name="Aged 35 to 49 unemployment rate (%)"/>
    <tableColumn id="12" xr3:uid="{00000000-0010-0000-1B00-00000C000000}" name="Aged 50 to 64 unemployment rate (%)"/>
    <tableColumn id="13" xr3:uid="{00000000-0010-0000-1B00-00000D000000}" name="Aged 65 and over unemployment rate (%)"/>
    <tableColumn id="14" xr3:uid="{00000000-0010-0000-1B00-00000E000000}" name="Small sample size cells [note 22]"/>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_12" displayName="table_2_12" ref="A8:H18" totalsRowShown="0">
  <tableColumns count="8">
    <tableColumn id="1" xr3:uid="{00000000-0010-0000-1C00-000001000000}" name="Rolling monthly quarter [note 3]"/>
    <tableColumn id="2" xr3:uid="{00000000-0010-0000-1C00-000002000000}" name="Aged 16 and over total unemployed"/>
    <tableColumn id="3" xr3:uid="{00000000-0010-0000-1C00-000003000000}" name="Up to 6 months unemployed"/>
    <tableColumn id="4" xr3:uid="{00000000-0010-0000-1C00-000004000000}" name="6 to 12 months unemployed"/>
    <tableColumn id="5" xr3:uid="{00000000-0010-0000-1C00-000005000000}" name="Over 12 months unemployed"/>
    <tableColumn id="6" xr3:uid="{00000000-0010-0000-1C00-000006000000}" name="Over 24 months unemployed"/>
    <tableColumn id="7" xr3:uid="{00000000-0010-0000-1C00-000007000000}" name="Long term unemployed as a percentage of total (%)"/>
    <tableColumn id="8" xr3:uid="{00000000-0010-0000-1C00-000008000000}" name="Small sample size cells [note 22]"/>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5935F9A-8380-44EB-A030-9B78D135AB1E}" name="table_2_13" displayName="table_2_13" ref="A7:H22" totalsRowShown="0">
  <tableColumns count="8">
    <tableColumn id="1" xr3:uid="{FDA6D8C5-7044-46C5-9DD8-4C08473C935F}" name="Region"/>
    <tableColumn id="2" xr3:uid="{DE1DAE1B-4EC7-4F5E-AB38-0EDCB214723B}" name="Economic inactivity rate"/>
    <tableColumn id="3" xr3:uid="{A7680915-F6E8-4550-98E8-79185B9815E2}" name="Economic inactivity rate annual change"/>
    <tableColumn id="4" xr3:uid="{9E81CF4F-6569-4275-BB72-35659F8462E5}" name="Employment rate"/>
    <tableColumn id="5" xr3:uid="{35C9F22C-679C-4B31-A26C-45F223BD3AE9}" name="Employment rate annual change"/>
    <tableColumn id="6" xr3:uid="{B6432F03-5898-4675-B602-511C11D7D2E5}" name="Unemployment rate"/>
    <tableColumn id="7" xr3:uid="{DE6D669C-C3ED-453D-B645-4DDED58ECA63}" name="Unemployment rate annual change"/>
    <tableColumn id="8" xr3:uid="{AE98EA46-80CB-4DBF-975A-DCF321566AFC}" name="Job density indicator"/>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6A74BA4B-4170-4EF3-9CBA-FD861A4571F4}" name="table_2_14" displayName="table_2_14" ref="A6:E18" totalsRowShown="0">
  <tableColumns count="5">
    <tableColumn id="1" xr3:uid="{CE693E3E-CDE8-4938-917A-595212E1F742}" name="Region"/>
    <tableColumn id="2" xr3:uid="{D31EC479-4EE2-4331-B190-2199FDFFB38C}" name="Employment rate"/>
    <tableColumn id="3" xr3:uid="{0B7EA476-64B7-424A-A617-A97E08712055}" name="Employment rate 95% confidence interval"/>
    <tableColumn id="4" xr3:uid="{4789E59D-1FC6-4D36-80C8-15D4B2EFB850}" name="Unemployment rate"/>
    <tableColumn id="5" xr3:uid="{49CA2F26-7B7E-4BFC-8F8A-C1DA44B79F5A}" name="Unemployment rate 95% confidence interval"/>
  </tableColumns>
  <tableStyleInfo name="none"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0F99A76-FAA1-4FDB-AE99-8CDF0231CB45}" name="table_2_48" displayName="table_2_48" ref="A6:G11" totalsRowShown="0">
  <tableColumns count="7">
    <tableColumn id="1" xr3:uid="{1910C15B-998D-42C0-B9DD-27EF5DED6261}" name="June-August 2024"/>
    <tableColumn id="2" xr3:uid="{53F0D8E4-F55B-4BFC-A896-5070E878FC4C}" name="Lower limit"/>
    <tableColumn id="3" xr3:uid="{1ADDBED5-2285-4995-8982-616E5AF7E1C6}" name="LFS estimate"/>
    <tableColumn id="4" xr3:uid="{756F2BD2-B2CA-4417-9212-89DC02631A55}" name="Upper limit"/>
    <tableColumn id="5" xr3:uid="{1D3442B7-4AF8-49AC-BC0F-290EEE436D55}" name="Change in lower limit"/>
    <tableColumn id="6" xr3:uid="{6AA55972-2D14-41E4-8901-736F75C9E9B8}" name="Change in LFS estimate"/>
    <tableColumn id="7" xr3:uid="{3888F431-89E6-461D-866C-364D215E70BD}" name="Change in upper limit"/>
  </tableColumns>
  <tableStyleInfo name="none"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C2AEA1B-0838-498C-87A1-A2CAB8BF0EC6}" name="table_2_49" displayName="table_2_49" ref="A5:H11" totalsRowShown="0">
  <tableColumns count="8">
    <tableColumn id="1" xr3:uid="{5C599DBE-0C26-497F-93A6-201F59D6FB15}" name="Labour market status"/>
    <tableColumn id="2" xr3:uid="{687F2DD2-02E6-4853-8452-F418FC64B04A}" name="Estimate"/>
    <tableColumn id="3" xr3:uid="{2CBA593B-1806-41D1-87EE-407DB25C2AA2}" name="Confidence interval: estimate"/>
    <tableColumn id="4" xr3:uid="{376C4134-F036-43FA-A94D-F7006F7C045C}" name="Change over quarter"/>
    <tableColumn id="5" xr3:uid="{144736FE-97AD-48AE-97B7-4A0CBCC36505}" name="Confidence interval: quarterly change"/>
    <tableColumn id="6" xr3:uid="{B6BD31E6-45E5-4495-9C8F-B8B4CF86CD67}" name="Change over year"/>
    <tableColumn id="7" xr3:uid="{969779F6-8FA3-40DC-B015-0437CE8AE427}" name="Confidence interval: annual change"/>
    <tableColumn id="8" xr3:uid="{9D12F817-7F16-4EAB-A5DA-6E9FD643C043}" name="Confidence interval around change"/>
  </tableColumns>
  <tableStyleInfo name="none"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notes" displayName="notes" ref="A2:B25" totalsRowShown="0">
  <tableColumns count="2">
    <tableColumn id="1" xr3:uid="{00000000-0010-0000-1D00-000001000000}" name="Note reference"/>
    <tableColumn id="2" xr3:uid="{00000000-0010-0000-1D00-000002000000}" name="Note or definition"/>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2a" displayName="table_2_2a" ref="A7:AC18" totalsRowShown="0">
  <tableColumns count="29">
    <tableColumn id="1" xr3:uid="{00000000-0010-0000-0100-000001000000}" name="Rolling monthly quarter [note 3]"/>
    <tableColumn id="2" xr3:uid="{00000000-0010-0000-0100-000002000000}" name="Age 16 and over population [note 4]"/>
    <tableColumn id="3" xr3:uid="{00000000-0010-0000-0100-000003000000}" name="Total economically active [note 7]"/>
    <tableColumn id="4" xr3:uid="{00000000-0010-0000-0100-000004000000}" name="Total in employment [note 5]"/>
    <tableColumn id="5" xr3:uid="{00000000-0010-0000-0100-000005000000}" name="Unemployed [note 6]"/>
    <tableColumn id="6" xr3:uid="{00000000-0010-0000-0100-000006000000}" name="Economically inactive [note 8]"/>
    <tableColumn id="7" xr3:uid="{00000000-0010-0000-0100-000007000000}" name="Activity rate [note 9] (%)"/>
    <tableColumn id="8" xr3:uid="{00000000-0010-0000-0100-000008000000}" name="Employment rate [note 10] (%)"/>
    <tableColumn id="9" xr3:uid="{00000000-0010-0000-0100-000009000000}" name="Unemployment rate [note 11] (%) "/>
    <tableColumn id="10" xr3:uid="{00000000-0010-0000-0100-00000A000000}" name="Inactivity rate [note 12] (%)"/>
    <tableColumn id="11" xr3:uid="{00000000-0010-0000-0100-00000B000000}" name="Male population aged 16 and over [note 4]"/>
    <tableColumn id="12" xr3:uid="{00000000-0010-0000-0100-00000C000000}" name="Males economically active [note 7]"/>
    <tableColumn id="13" xr3:uid="{00000000-0010-0000-0100-00000D000000}" name="Males in employment [note 5]"/>
    <tableColumn id="14" xr3:uid="{00000000-0010-0000-0100-00000E000000}" name="Males unemployed [note 6]"/>
    <tableColumn id="15" xr3:uid="{00000000-0010-0000-0100-00000F000000}" name="Males economically inactive [note 8]"/>
    <tableColumn id="16" xr3:uid="{00000000-0010-0000-0100-000010000000}" name="Male activity rate [note 9] (%)"/>
    <tableColumn id="17" xr3:uid="{00000000-0010-0000-0100-000011000000}" name="Male employment rate [note 10] (%)"/>
    <tableColumn id="18" xr3:uid="{00000000-0010-0000-0100-000012000000}" name="Male unemployment rate [note 11] (%)"/>
    <tableColumn id="19" xr3:uid="{00000000-0010-0000-0100-000013000000}" name="Male inactivity rate [note 12] (%)"/>
    <tableColumn id="20" xr3:uid="{00000000-0010-0000-0100-000014000000}" name="Female population aged 16 and over [note 4]"/>
    <tableColumn id="21" xr3:uid="{00000000-0010-0000-0100-000015000000}" name="Females economically active [note 7]"/>
    <tableColumn id="22" xr3:uid="{00000000-0010-0000-0100-000016000000}" name="Females in employment [note 5]"/>
    <tableColumn id="23" xr3:uid="{00000000-0010-0000-0100-000017000000}" name="Females unemployed [note 6]"/>
    <tableColumn id="24" xr3:uid="{00000000-0010-0000-0100-000018000000}" name="Females economically inactive [note 8]"/>
    <tableColumn id="25" xr3:uid="{00000000-0010-0000-0100-000019000000}" name="Female activity rate [note 9] (%)"/>
    <tableColumn id="26" xr3:uid="{00000000-0010-0000-0100-00001A000000}" name="Female employment rate [note 10] (%)"/>
    <tableColumn id="27" xr3:uid="{00000000-0010-0000-0100-00001B000000}" name="Female unemployment rate [note 11] (%) "/>
    <tableColumn id="28" xr3:uid="{00000000-0010-0000-0100-00001C000000}" name="Female inactivity rate [note 12] (%)"/>
    <tableColumn id="29" xr3:uid="{00000000-0010-0000-0100-00001D000000}" name="Small sample size cells [note 22]"/>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2_2b" displayName="table_2_2b" ref="A21:AC32" totalsRowShown="0">
  <tableColumns count="29">
    <tableColumn id="1" xr3:uid="{00000000-0010-0000-0200-000001000000}" name="Rolling monthly quarter [note 3]"/>
    <tableColumn id="2" xr3:uid="{00000000-0010-0000-0200-000002000000}" name="Aged 16 to 64 population [note 4]"/>
    <tableColumn id="3" xr3:uid="{00000000-0010-0000-0200-000003000000}" name="Total economically active [note 7]"/>
    <tableColumn id="4" xr3:uid="{00000000-0010-0000-0200-000004000000}" name="Total in employment [note 5]"/>
    <tableColumn id="5" xr3:uid="{00000000-0010-0000-0200-000005000000}" name="Unemployed [note 6]"/>
    <tableColumn id="6" xr3:uid="{00000000-0010-0000-0200-000006000000}" name="Economically inactive [note 8]"/>
    <tableColumn id="7" xr3:uid="{00000000-0010-0000-0200-000007000000}" name="Activity rate [note 9] (%)"/>
    <tableColumn id="8" xr3:uid="{00000000-0010-0000-0200-000008000000}" name="Employment rate [note 10] (%)"/>
    <tableColumn id="9" xr3:uid="{00000000-0010-0000-0200-000009000000}" name="Unemployment rate [note 11] (%) "/>
    <tableColumn id="10" xr3:uid="{00000000-0010-0000-0200-00000A000000}" name="Inactivity rate [note 12] (%)"/>
    <tableColumn id="11" xr3:uid="{00000000-0010-0000-0200-00000B000000}" name="Male population aged 16 to 64 [note 4]"/>
    <tableColumn id="12" xr3:uid="{00000000-0010-0000-0200-00000C000000}" name="Males economically active [note 7]"/>
    <tableColumn id="13" xr3:uid="{00000000-0010-0000-0200-00000D000000}" name="Males in employment [note 5]"/>
    <tableColumn id="14" xr3:uid="{00000000-0010-0000-0200-00000E000000}" name="Males unemployed [note 6]"/>
    <tableColumn id="15" xr3:uid="{00000000-0010-0000-0200-00000F000000}" name="Males economically inactive [note 8]"/>
    <tableColumn id="16" xr3:uid="{00000000-0010-0000-0200-000010000000}" name="Male activity rate [note 9] (%)"/>
    <tableColumn id="17" xr3:uid="{00000000-0010-0000-0200-000011000000}" name="Male employment rate [note 10] (%)"/>
    <tableColumn id="18" xr3:uid="{00000000-0010-0000-0200-000012000000}" name="Male unemployment rate [note 11] (%)"/>
    <tableColumn id="19" xr3:uid="{00000000-0010-0000-0200-000013000000}" name="Male inactivity rate [note 12] (%)"/>
    <tableColumn id="20" xr3:uid="{00000000-0010-0000-0200-000014000000}" name="Female population aged 16 to 64 [note 4]"/>
    <tableColumn id="21" xr3:uid="{00000000-0010-0000-0200-000015000000}" name="Females economically active [note 7]"/>
    <tableColumn id="22" xr3:uid="{00000000-0010-0000-0200-000016000000}" name="Females in employment [note 5]"/>
    <tableColumn id="23" xr3:uid="{00000000-0010-0000-0200-000017000000}" name="Females unemployed [note 6]"/>
    <tableColumn id="24" xr3:uid="{00000000-0010-0000-0200-000018000000}" name="Females economically inactive [note 8]"/>
    <tableColumn id="25" xr3:uid="{00000000-0010-0000-0200-000019000000}" name="Female activity rate [note 9] (%)"/>
    <tableColumn id="26" xr3:uid="{00000000-0010-0000-0200-00001A000000}" name="Female employment rate [note 10] (%)"/>
    <tableColumn id="27" xr3:uid="{00000000-0010-0000-0200-00001B000000}" name="Female unemployment rate [note 11] (%) "/>
    <tableColumn id="28" xr3:uid="{00000000-0010-0000-0200-00001C000000}" name="Female inactivity rate [note 12] (%)"/>
    <tableColumn id="29" xr3:uid="{00000000-0010-0000-0200-00001D000000}" name="Small sample size cells [note 22]"/>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_3a" displayName="table_2_3a" ref="A8:P18" totalsRowShown="0">
  <tableColumns count="16">
    <tableColumn id="1" xr3:uid="{00000000-0010-0000-0300-000001000000}" name="Rolling monthly quarter [note 3]"/>
    <tableColumn id="2" xr3:uid="{00000000-0010-0000-0300-000002000000}" name="Aged 16 and over economically active"/>
    <tableColumn id="3" xr3:uid="{00000000-0010-0000-0300-000003000000}" name="Aged 16 to 64 economically active"/>
    <tableColumn id="4" xr3:uid="{00000000-0010-0000-0300-000004000000}" name="Aged 16 to 24 economically active"/>
    <tableColumn id="5" xr3:uid="{00000000-0010-0000-0300-000005000000}" name="Aged 25 to 34 economically active"/>
    <tableColumn id="6" xr3:uid="{00000000-0010-0000-0300-000006000000}" name="Aged 35 to 49 economically active"/>
    <tableColumn id="7" xr3:uid="{00000000-0010-0000-0300-000007000000}" name="Aged 50 to 64 economically active"/>
    <tableColumn id="8" xr3:uid="{00000000-0010-0000-0300-000008000000}" name="Aged 65 and over total economically active"/>
    <tableColumn id="9" xr3:uid="{00000000-0010-0000-0300-000009000000}" name="Aged 16 and over economic activity rate (%)"/>
    <tableColumn id="10" xr3:uid="{00000000-0010-0000-0300-00000A000000}" name="Aged 16 to 64 economic activity rate (%)"/>
    <tableColumn id="11" xr3:uid="{00000000-0010-0000-0300-00000B000000}" name="Aged 16 to 24 economic activity rate (%)"/>
    <tableColumn id="12" xr3:uid="{00000000-0010-0000-0300-00000C000000}" name="Aged 25 to 34 economic activity rate (%)"/>
    <tableColumn id="13" xr3:uid="{00000000-0010-0000-0300-00000D000000}" name="Aged 35 to 49 economic activity rate (%)"/>
    <tableColumn id="14" xr3:uid="{00000000-0010-0000-0300-00000E000000}" name="Aged 50 to 64 economic activity rate (%)"/>
    <tableColumn id="15" xr3:uid="{00000000-0010-0000-0300-00000F000000}" name="Aged 65 and over economic activity rate (%)"/>
    <tableColumn id="16" xr3:uid="{00000000-0010-0000-0300-000010000000}" name="Small sample size cells [note 22]"/>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2_3b" displayName="table_2_3b" ref="A21:P31" totalsRowShown="0">
  <tableColumns count="16">
    <tableColumn id="1" xr3:uid="{00000000-0010-0000-0400-000001000000}" name="Rolling monthly quarter [note 3]"/>
    <tableColumn id="2" xr3:uid="{00000000-0010-0000-0400-000002000000}" name="Males aged 16 and over economically active"/>
    <tableColumn id="3" xr3:uid="{00000000-0010-0000-0400-000003000000}" name="Males aged 16 to 64 economically active"/>
    <tableColumn id="4" xr3:uid="{00000000-0010-0000-0400-000004000000}" name="Males aged 16 to 24 economically active"/>
    <tableColumn id="5" xr3:uid="{00000000-0010-0000-0400-000005000000}" name="Males aged 25 to 34 economically active"/>
    <tableColumn id="6" xr3:uid="{00000000-0010-0000-0400-000006000000}" name="Males aged 35 to 49 economically active"/>
    <tableColumn id="7" xr3:uid="{00000000-0010-0000-0400-000007000000}" name="Males aged 50 to 64 economically active"/>
    <tableColumn id="8" xr3:uid="{00000000-0010-0000-0400-000008000000}" name="Males aged 65 and over total economically active"/>
    <tableColumn id="9" xr3:uid="{00000000-0010-0000-0400-000009000000}" name="Males aged 16 and over economic activity rate (%)"/>
    <tableColumn id="10" xr3:uid="{00000000-0010-0000-0400-00000A000000}" name="Males aged 16 to 64 economic activity rate (%)"/>
    <tableColumn id="11" xr3:uid="{00000000-0010-0000-0400-00000B000000}" name="Males aged 16 to 24 economic activity rate (%)"/>
    <tableColumn id="12" xr3:uid="{00000000-0010-0000-0400-00000C000000}" name="Males aged 25 to 34 economic activity rate (%)"/>
    <tableColumn id="13" xr3:uid="{00000000-0010-0000-0400-00000D000000}" name="Males aged 35 to 49 economic activity rate (%)"/>
    <tableColumn id="14" xr3:uid="{00000000-0010-0000-0400-00000E000000}" name="Males aged 50 to 64 economic activity rate (%)"/>
    <tableColumn id="15" xr3:uid="{00000000-0010-0000-0400-00000F000000}" name="Males aged 65 and over economic activity rate (%)"/>
    <tableColumn id="16" xr3:uid="{00000000-0010-0000-0400-000010000000}" name="Small sample size cells [note 22]"/>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2_3c" displayName="table_2_3c" ref="A34:P44" totalsRowShown="0">
  <tableColumns count="16">
    <tableColumn id="1" xr3:uid="{00000000-0010-0000-0500-000001000000}" name="Rolling monthly quarter [note 3]"/>
    <tableColumn id="2" xr3:uid="{00000000-0010-0000-0500-000002000000}" name="Females aged 16 and over economically active"/>
    <tableColumn id="3" xr3:uid="{00000000-0010-0000-0500-000003000000}" name="Females aged 16 to 64 economically active"/>
    <tableColumn id="4" xr3:uid="{00000000-0010-0000-0500-000004000000}" name="Females aged 16 to 24 economically active"/>
    <tableColumn id="5" xr3:uid="{00000000-0010-0000-0500-000005000000}" name="Females aged 25 to 34 economically active"/>
    <tableColumn id="6" xr3:uid="{00000000-0010-0000-0500-000006000000}" name="Females aged 35 to 49 economically active"/>
    <tableColumn id="7" xr3:uid="{00000000-0010-0000-0500-000007000000}" name="Females aged 50 to 64 economically active"/>
    <tableColumn id="8" xr3:uid="{00000000-0010-0000-0500-000008000000}" name="Females aged 65 and over total economically active"/>
    <tableColumn id="9" xr3:uid="{00000000-0010-0000-0500-000009000000}" name="Females aged 16 and over economic activity rate (%)"/>
    <tableColumn id="10" xr3:uid="{00000000-0010-0000-0500-00000A000000}" name="Females aged 16 to 64 economic activity rate (%)"/>
    <tableColumn id="11" xr3:uid="{00000000-0010-0000-0500-00000B000000}" name="Females aged 16 to 24 economic activity rate (%)"/>
    <tableColumn id="12" xr3:uid="{00000000-0010-0000-0500-00000C000000}" name="Females aged 25 to 34 economic activity rate (%)"/>
    <tableColumn id="13" xr3:uid="{00000000-0010-0000-0500-00000D000000}" name="Females aged 35 to 49 economic activity rate (%)"/>
    <tableColumn id="14" xr3:uid="{00000000-0010-0000-0500-00000E000000}" name="Females aged 50 to 64 economic activity rate (%)"/>
    <tableColumn id="15" xr3:uid="{00000000-0010-0000-0500-00000F000000}" name="Females aged 65 and over economic activity rate (%)"/>
    <tableColumn id="16" xr3:uid="{00000000-0010-0000-0500-000010000000}" name="Small sample size cells [note 22]"/>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2_4a" displayName="table_2_4a" ref="A8:M18" totalsRowShown="0">
  <tableColumns count="13">
    <tableColumn id="1" xr3:uid="{00000000-0010-0000-0600-000001000000}" name="Rolling monthly quarter [note 3]"/>
    <tableColumn id="2" xr3:uid="{00000000-0010-0000-0600-000002000000}" name="Aged 16 to 64 total economically inactive"/>
    <tableColumn id="3" xr3:uid="{00000000-0010-0000-0600-000003000000}" name="Long-term sick"/>
    <tableColumn id="4" xr3:uid="{00000000-0010-0000-0600-000004000000}" name="Family and home care"/>
    <tableColumn id="5" xr3:uid="{00000000-0010-0000-0600-000005000000}" name="Retired"/>
    <tableColumn id="6" xr3:uid="{00000000-0010-0000-0600-000006000000}" name="Student"/>
    <tableColumn id="7" xr3:uid="{00000000-0010-0000-0600-000007000000}" name="Other"/>
    <tableColumn id="8" xr3:uid="{00000000-0010-0000-0600-000008000000}" name="Long-term sick (%)"/>
    <tableColumn id="9" xr3:uid="{00000000-0010-0000-0600-000009000000}" name="Family and home care (%)"/>
    <tableColumn id="10" xr3:uid="{00000000-0010-0000-0600-00000A000000}" name="Retired (%)"/>
    <tableColumn id="11" xr3:uid="{00000000-0010-0000-0600-00000B000000}" name="Student (%)"/>
    <tableColumn id="12" xr3:uid="{00000000-0010-0000-0600-00000C000000}" name="Other (%)"/>
    <tableColumn id="13" xr3:uid="{00000000-0010-0000-0600-00000D000000}" name="Small sample size cells [note 22]"/>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FS@finance-ni.gov.uk" TargetMode="External"/><Relationship Id="rId1" Type="http://schemas.openxmlformats.org/officeDocument/2006/relationships/hyperlink" Target="https://www.nisra.gov.uk/statistics/labour-market-and-social-welfare/labour-force-survey"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table" Target="../tables/table2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table" Target="../tables/table27.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hyperlink" Target="https://www.ons.gov.uk/methodology/methodologytopicsandstatisticalconcepts/revisions/revisionspoliciesforlabourmarke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00.7265625" customWidth="1"/>
  </cols>
  <sheetData>
    <row r="1" spans="1:1" ht="19.2" x14ac:dyDescent="0.35">
      <c r="A1" s="2" t="s">
        <v>0</v>
      </c>
    </row>
    <row r="2" spans="1:1" x14ac:dyDescent="0.25">
      <c r="A2" t="s">
        <v>1</v>
      </c>
    </row>
    <row r="3" spans="1:1" x14ac:dyDescent="0.25">
      <c r="A3" s="1" t="s">
        <v>13</v>
      </c>
    </row>
    <row r="4" spans="1:1" ht="27" customHeight="1" x14ac:dyDescent="0.3">
      <c r="A4" s="3" t="s">
        <v>2</v>
      </c>
    </row>
    <row r="5" spans="1:1" ht="75" x14ac:dyDescent="0.25">
      <c r="A5" s="4" t="s">
        <v>3</v>
      </c>
    </row>
    <row r="6" spans="1:1" ht="90" x14ac:dyDescent="0.25">
      <c r="A6" s="4" t="s">
        <v>4</v>
      </c>
    </row>
    <row r="7" spans="1:1" ht="60" x14ac:dyDescent="0.25">
      <c r="A7" s="4" t="s">
        <v>5</v>
      </c>
    </row>
    <row r="8" spans="1:1" ht="45" x14ac:dyDescent="0.25">
      <c r="A8" s="4" t="s">
        <v>6</v>
      </c>
    </row>
    <row r="9" spans="1:1" ht="27" customHeight="1" x14ac:dyDescent="0.25">
      <c r="A9" t="s">
        <v>7</v>
      </c>
    </row>
    <row r="10" spans="1:1" x14ac:dyDescent="0.25">
      <c r="A10" t="s">
        <v>8</v>
      </c>
    </row>
    <row r="11" spans="1:1" x14ac:dyDescent="0.25">
      <c r="A11" t="s">
        <v>9</v>
      </c>
    </row>
    <row r="12" spans="1:1" x14ac:dyDescent="0.25">
      <c r="A12" t="s">
        <v>10</v>
      </c>
    </row>
    <row r="13" spans="1:1" x14ac:dyDescent="0.25">
      <c r="A13" t="s">
        <v>11</v>
      </c>
    </row>
    <row r="14" spans="1:1" x14ac:dyDescent="0.25">
      <c r="A14" t="s">
        <v>12</v>
      </c>
    </row>
    <row r="15" spans="1:1" x14ac:dyDescent="0.25">
      <c r="A15" s="1" t="s">
        <v>14</v>
      </c>
    </row>
  </sheetData>
  <hyperlinks>
    <hyperlink ref="A3" r:id="rId1" xr:uid="{00000000-0004-0000-0000-000000000000}"/>
    <hyperlink ref="A15" r:id="rId2" xr:uid="{00000000-0004-0000-0000-000001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6"/>
  <sheetViews>
    <sheetView zoomScaleNormal="100" workbookViewId="0"/>
  </sheetViews>
  <sheetFormatPr defaultColWidth="10.90625" defaultRowHeight="15" x14ac:dyDescent="0.25"/>
  <cols>
    <col min="1" max="1" width="21.7265625" customWidth="1"/>
    <col min="2" max="10" width="17.7265625" customWidth="1"/>
    <col min="11" max="11" width="70.7265625" customWidth="1"/>
  </cols>
  <sheetData>
    <row r="1" spans="1:11" ht="19.2" x14ac:dyDescent="0.35">
      <c r="A1" s="2" t="s">
        <v>317</v>
      </c>
    </row>
    <row r="2" spans="1:11" x14ac:dyDescent="0.25">
      <c r="A2" t="s">
        <v>123</v>
      </c>
    </row>
    <row r="3" spans="1:11" ht="30" customHeight="1" x14ac:dyDescent="0.3">
      <c r="A3" s="3" t="s">
        <v>69</v>
      </c>
    </row>
    <row r="4" spans="1:11" x14ac:dyDescent="0.25">
      <c r="A4" t="s">
        <v>72</v>
      </c>
    </row>
    <row r="5" spans="1:11" x14ac:dyDescent="0.25">
      <c r="A5" t="s">
        <v>73</v>
      </c>
    </row>
    <row r="6" spans="1:11" x14ac:dyDescent="0.25">
      <c r="A6" t="s">
        <v>318</v>
      </c>
    </row>
    <row r="7" spans="1:11" x14ac:dyDescent="0.25">
      <c r="A7" t="s">
        <v>319</v>
      </c>
    </row>
    <row r="8" spans="1:11" ht="30" customHeight="1" x14ac:dyDescent="0.3">
      <c r="A8" s="3" t="s">
        <v>320</v>
      </c>
    </row>
    <row r="9" spans="1:11" ht="78" x14ac:dyDescent="0.3">
      <c r="A9" s="5" t="s">
        <v>76</v>
      </c>
      <c r="B9" s="6" t="s">
        <v>323</v>
      </c>
      <c r="C9" s="6" t="s">
        <v>324</v>
      </c>
      <c r="D9" s="6" t="s">
        <v>325</v>
      </c>
      <c r="E9" s="6" t="s">
        <v>180</v>
      </c>
      <c r="F9" s="6" t="s">
        <v>326</v>
      </c>
      <c r="G9" s="6" t="s">
        <v>327</v>
      </c>
      <c r="H9" s="6" t="s">
        <v>328</v>
      </c>
      <c r="I9" s="6" t="s">
        <v>329</v>
      </c>
      <c r="J9" s="6" t="s">
        <v>330</v>
      </c>
      <c r="K9" s="6" t="s">
        <v>104</v>
      </c>
    </row>
    <row r="10" spans="1:11" x14ac:dyDescent="0.25">
      <c r="A10" s="11" t="s">
        <v>105</v>
      </c>
      <c r="B10" s="7">
        <v>858000</v>
      </c>
      <c r="C10" s="7">
        <v>755000</v>
      </c>
      <c r="D10" s="7">
        <v>100000</v>
      </c>
      <c r="E10" s="9">
        <v>3000</v>
      </c>
      <c r="F10" s="7">
        <v>666000</v>
      </c>
      <c r="G10" s="7">
        <v>191000</v>
      </c>
      <c r="H10" s="7">
        <v>21000</v>
      </c>
      <c r="I10" s="7">
        <v>37000</v>
      </c>
      <c r="J10" s="8">
        <v>4.9157536053056701</v>
      </c>
      <c r="K10" s="7" t="s">
        <v>331</v>
      </c>
    </row>
    <row r="11" spans="1:11" x14ac:dyDescent="0.25">
      <c r="A11" s="11" t="s">
        <v>106</v>
      </c>
      <c r="B11" s="7">
        <v>853000</v>
      </c>
      <c r="C11" s="7">
        <v>747000</v>
      </c>
      <c r="D11" s="7">
        <v>102000</v>
      </c>
      <c r="E11" s="9">
        <v>4000</v>
      </c>
      <c r="F11" s="7">
        <v>655000</v>
      </c>
      <c r="G11" s="7">
        <v>196000</v>
      </c>
      <c r="H11" s="7">
        <v>22000</v>
      </c>
      <c r="I11" s="7">
        <v>37000</v>
      </c>
      <c r="J11" s="8">
        <v>5.0040351884493202</v>
      </c>
      <c r="K11" s="7" t="s">
        <v>331</v>
      </c>
    </row>
    <row r="12" spans="1:11" x14ac:dyDescent="0.25">
      <c r="A12" s="11" t="s">
        <v>108</v>
      </c>
      <c r="B12" s="7">
        <v>862000</v>
      </c>
      <c r="C12" s="7">
        <v>766000</v>
      </c>
      <c r="D12" s="7">
        <v>90000</v>
      </c>
      <c r="E12" s="9">
        <v>6000</v>
      </c>
      <c r="F12" s="7">
        <v>661000</v>
      </c>
      <c r="G12" s="7">
        <v>197000</v>
      </c>
      <c r="H12" s="7">
        <v>21000</v>
      </c>
      <c r="I12" s="7">
        <v>43000</v>
      </c>
      <c r="J12" s="8">
        <v>5.5960044395116499</v>
      </c>
      <c r="K12" s="7" t="s">
        <v>331</v>
      </c>
    </row>
    <row r="13" spans="1:11" x14ac:dyDescent="0.25">
      <c r="A13" s="11" t="s">
        <v>109</v>
      </c>
      <c r="B13" s="7">
        <v>865000</v>
      </c>
      <c r="C13" s="7">
        <v>764000</v>
      </c>
      <c r="D13" s="7">
        <v>96000</v>
      </c>
      <c r="E13" s="9">
        <v>5000</v>
      </c>
      <c r="F13" s="7">
        <v>655000</v>
      </c>
      <c r="G13" s="7">
        <v>207000</v>
      </c>
      <c r="H13" s="7">
        <v>19000</v>
      </c>
      <c r="I13" s="7">
        <v>43000</v>
      </c>
      <c r="J13" s="8">
        <v>5.6051619119181399</v>
      </c>
      <c r="K13" s="7" t="s">
        <v>331</v>
      </c>
    </row>
    <row r="14" spans="1:11" x14ac:dyDescent="0.25">
      <c r="A14" s="11" t="s">
        <v>110</v>
      </c>
      <c r="B14" s="7">
        <v>867000</v>
      </c>
      <c r="C14" s="7">
        <v>760000</v>
      </c>
      <c r="D14" s="7">
        <v>104000</v>
      </c>
      <c r="E14" s="9">
        <v>4000</v>
      </c>
      <c r="F14" s="7">
        <v>663000</v>
      </c>
      <c r="G14" s="7">
        <v>202000</v>
      </c>
      <c r="H14" s="7">
        <v>23000</v>
      </c>
      <c r="I14" s="7">
        <v>40000</v>
      </c>
      <c r="J14" s="8">
        <v>5.2516371055316098</v>
      </c>
      <c r="K14" s="7" t="s">
        <v>331</v>
      </c>
    </row>
    <row r="15" spans="1:11" x14ac:dyDescent="0.25">
      <c r="A15" s="11" t="s">
        <v>111</v>
      </c>
      <c r="B15" s="7">
        <v>860000</v>
      </c>
      <c r="C15" s="7">
        <v>749000</v>
      </c>
      <c r="D15" s="7">
        <v>106000</v>
      </c>
      <c r="E15" s="9">
        <v>5000</v>
      </c>
      <c r="F15" s="7">
        <v>652000</v>
      </c>
      <c r="G15" s="7">
        <v>204000</v>
      </c>
      <c r="H15" s="7">
        <v>24000</v>
      </c>
      <c r="I15" s="7">
        <v>36000</v>
      </c>
      <c r="J15" s="8">
        <v>4.8334497864432597</v>
      </c>
      <c r="K15" s="7" t="s">
        <v>331</v>
      </c>
    </row>
    <row r="16" spans="1:11" x14ac:dyDescent="0.25">
      <c r="A16" s="11" t="s">
        <v>112</v>
      </c>
      <c r="B16" s="7">
        <v>877000</v>
      </c>
      <c r="C16" s="7">
        <v>765000</v>
      </c>
      <c r="D16" s="7">
        <v>107000</v>
      </c>
      <c r="E16" s="9">
        <v>5000</v>
      </c>
      <c r="F16" s="7">
        <v>664000</v>
      </c>
      <c r="G16" s="7">
        <v>211000</v>
      </c>
      <c r="H16" s="7">
        <v>28000</v>
      </c>
      <c r="I16" s="7">
        <v>40000</v>
      </c>
      <c r="J16" s="8">
        <v>5.2229858969313696</v>
      </c>
      <c r="K16" s="7" t="s">
        <v>331</v>
      </c>
    </row>
    <row r="17" spans="1:11" x14ac:dyDescent="0.25">
      <c r="A17" s="11" t="s">
        <v>113</v>
      </c>
      <c r="B17" s="7">
        <v>871000</v>
      </c>
      <c r="C17" s="7">
        <v>753000</v>
      </c>
      <c r="D17" s="7">
        <v>114000</v>
      </c>
      <c r="E17" s="9">
        <v>4000</v>
      </c>
      <c r="F17" s="7">
        <v>667000</v>
      </c>
      <c r="G17" s="7">
        <v>202000</v>
      </c>
      <c r="H17" s="7">
        <v>25000</v>
      </c>
      <c r="I17" s="7">
        <v>41000</v>
      </c>
      <c r="J17" s="8">
        <v>5.4405804419757304</v>
      </c>
      <c r="K17" s="7" t="s">
        <v>331</v>
      </c>
    </row>
    <row r="18" spans="1:11" x14ac:dyDescent="0.25">
      <c r="A18" s="11" t="s">
        <v>114</v>
      </c>
      <c r="B18" s="7">
        <v>874000</v>
      </c>
      <c r="C18" s="7">
        <v>760000</v>
      </c>
      <c r="D18" s="7">
        <v>110000</v>
      </c>
      <c r="E18" s="9">
        <v>3000</v>
      </c>
      <c r="F18" s="7">
        <v>667000</v>
      </c>
      <c r="G18" s="7">
        <v>205000</v>
      </c>
      <c r="H18" s="7">
        <v>23000</v>
      </c>
      <c r="I18" s="7">
        <v>40000</v>
      </c>
      <c r="J18" s="8">
        <v>5.2986300865256997</v>
      </c>
      <c r="K18" s="7" t="s">
        <v>331</v>
      </c>
    </row>
    <row r="19" spans="1:11" x14ac:dyDescent="0.25">
      <c r="A19" s="11" t="s">
        <v>118</v>
      </c>
      <c r="B19" s="7">
        <v>6000</v>
      </c>
      <c r="C19" s="7">
        <v>0</v>
      </c>
      <c r="D19" s="7">
        <v>6000</v>
      </c>
      <c r="E19" s="9">
        <v>0</v>
      </c>
      <c r="F19" s="7">
        <v>4000</v>
      </c>
      <c r="G19" s="7">
        <v>3000</v>
      </c>
      <c r="H19" s="7">
        <v>0</v>
      </c>
      <c r="I19" s="7">
        <v>0</v>
      </c>
      <c r="J19" s="8">
        <v>4.6992980994089897E-2</v>
      </c>
      <c r="K19" s="7" t="s">
        <v>331</v>
      </c>
    </row>
    <row r="20" spans="1:11" x14ac:dyDescent="0.25">
      <c r="A20" s="7"/>
      <c r="B20" s="7"/>
      <c r="C20" s="7"/>
      <c r="D20" s="7"/>
      <c r="E20" s="7"/>
      <c r="F20" s="7"/>
      <c r="G20" s="7"/>
      <c r="H20" s="7"/>
      <c r="I20" s="7"/>
      <c r="J20" s="8"/>
      <c r="K20" s="7"/>
    </row>
    <row r="21" spans="1:11" ht="30" customHeight="1" x14ac:dyDescent="0.3">
      <c r="A21" s="3" t="s">
        <v>321</v>
      </c>
    </row>
    <row r="22" spans="1:11" ht="78" x14ac:dyDescent="0.3">
      <c r="A22" s="5" t="s">
        <v>76</v>
      </c>
      <c r="B22" s="6" t="s">
        <v>332</v>
      </c>
      <c r="C22" s="6" t="s">
        <v>333</v>
      </c>
      <c r="D22" s="6" t="s">
        <v>334</v>
      </c>
      <c r="E22" s="6" t="s">
        <v>335</v>
      </c>
      <c r="F22" s="6" t="s">
        <v>336</v>
      </c>
      <c r="G22" s="6" t="s">
        <v>337</v>
      </c>
      <c r="H22" s="6" t="s">
        <v>338</v>
      </c>
      <c r="I22" s="6" t="s">
        <v>339</v>
      </c>
      <c r="J22" s="6" t="s">
        <v>340</v>
      </c>
      <c r="K22" s="6" t="s">
        <v>104</v>
      </c>
    </row>
    <row r="23" spans="1:11" x14ac:dyDescent="0.25">
      <c r="A23" s="11" t="s">
        <v>105</v>
      </c>
      <c r="B23" s="7">
        <v>447000</v>
      </c>
      <c r="C23" s="7">
        <v>371000</v>
      </c>
      <c r="D23" s="7">
        <v>74000</v>
      </c>
      <c r="E23" s="9">
        <v>1000</v>
      </c>
      <c r="F23" s="7">
        <v>398000</v>
      </c>
      <c r="G23" s="7">
        <v>48000</v>
      </c>
      <c r="H23" s="7">
        <v>11000</v>
      </c>
      <c r="I23" s="7">
        <v>13000</v>
      </c>
      <c r="J23" s="8">
        <v>3.52225596856649</v>
      </c>
      <c r="K23" s="7" t="s">
        <v>331</v>
      </c>
    </row>
    <row r="24" spans="1:11" x14ac:dyDescent="0.25">
      <c r="A24" s="11" t="s">
        <v>106</v>
      </c>
      <c r="B24" s="7">
        <v>445000</v>
      </c>
      <c r="C24" s="7">
        <v>369000</v>
      </c>
      <c r="D24" s="7">
        <v>75000</v>
      </c>
      <c r="E24" s="9">
        <v>2000</v>
      </c>
      <c r="F24" s="7">
        <v>394000</v>
      </c>
      <c r="G24" s="7">
        <v>49000</v>
      </c>
      <c r="H24" s="7">
        <v>11000</v>
      </c>
      <c r="I24" s="7">
        <v>9000</v>
      </c>
      <c r="J24" s="8">
        <v>2.4935504610301402</v>
      </c>
      <c r="K24" s="7" t="s">
        <v>331</v>
      </c>
    </row>
    <row r="25" spans="1:11" x14ac:dyDescent="0.25">
      <c r="A25" s="11" t="s">
        <v>108</v>
      </c>
      <c r="B25" s="7">
        <v>448000</v>
      </c>
      <c r="C25" s="7">
        <v>381000</v>
      </c>
      <c r="D25" s="7">
        <v>65000</v>
      </c>
      <c r="E25" s="9">
        <v>3000</v>
      </c>
      <c r="F25" s="7">
        <v>398000</v>
      </c>
      <c r="G25" s="7">
        <v>48000</v>
      </c>
      <c r="H25" s="7">
        <v>9000</v>
      </c>
      <c r="I25" s="7">
        <v>12000</v>
      </c>
      <c r="J25" s="8">
        <v>3.18401952935309</v>
      </c>
      <c r="K25" s="7" t="s">
        <v>331</v>
      </c>
    </row>
    <row r="26" spans="1:11" x14ac:dyDescent="0.25">
      <c r="A26" s="11" t="s">
        <v>109</v>
      </c>
      <c r="B26" s="7">
        <v>453000</v>
      </c>
      <c r="C26" s="7">
        <v>380000</v>
      </c>
      <c r="D26" s="7">
        <v>71000</v>
      </c>
      <c r="E26" s="9">
        <v>2000</v>
      </c>
      <c r="F26" s="7">
        <v>397000</v>
      </c>
      <c r="G26" s="7">
        <v>55000</v>
      </c>
      <c r="H26" s="7">
        <v>10000</v>
      </c>
      <c r="I26" s="7">
        <v>14000</v>
      </c>
      <c r="J26" s="8">
        <v>3.6227633894168201</v>
      </c>
      <c r="K26" s="7" t="s">
        <v>331</v>
      </c>
    </row>
    <row r="27" spans="1:11" x14ac:dyDescent="0.25">
      <c r="A27" s="11" t="s">
        <v>110</v>
      </c>
      <c r="B27" s="7">
        <v>453000</v>
      </c>
      <c r="C27" s="7">
        <v>374000</v>
      </c>
      <c r="D27" s="7">
        <v>78000</v>
      </c>
      <c r="E27" s="9">
        <v>1000</v>
      </c>
      <c r="F27" s="7">
        <v>404000</v>
      </c>
      <c r="G27" s="7">
        <v>49000</v>
      </c>
      <c r="H27" s="7">
        <v>11000</v>
      </c>
      <c r="I27" s="7">
        <v>15000</v>
      </c>
      <c r="J27" s="8">
        <v>3.97838034149233</v>
      </c>
      <c r="K27" s="7" t="s">
        <v>331</v>
      </c>
    </row>
    <row r="28" spans="1:11" x14ac:dyDescent="0.25">
      <c r="A28" s="11" t="s">
        <v>111</v>
      </c>
      <c r="B28" s="7">
        <v>455000</v>
      </c>
      <c r="C28" s="7">
        <v>372000</v>
      </c>
      <c r="D28" s="7">
        <v>80000</v>
      </c>
      <c r="E28" s="9">
        <v>3000</v>
      </c>
      <c r="F28" s="7">
        <v>396000</v>
      </c>
      <c r="G28" s="7">
        <v>57000</v>
      </c>
      <c r="H28" s="7">
        <v>11000</v>
      </c>
      <c r="I28" s="7">
        <v>14000</v>
      </c>
      <c r="J28" s="8">
        <v>3.8451195835148502</v>
      </c>
      <c r="K28" s="7" t="s">
        <v>331</v>
      </c>
    </row>
    <row r="29" spans="1:11" x14ac:dyDescent="0.25">
      <c r="A29" s="11" t="s">
        <v>112</v>
      </c>
      <c r="B29" s="7">
        <v>460000</v>
      </c>
      <c r="C29" s="7">
        <v>378000</v>
      </c>
      <c r="D29" s="7">
        <v>79000</v>
      </c>
      <c r="E29" s="9">
        <v>3000</v>
      </c>
      <c r="F29" s="7">
        <v>399000</v>
      </c>
      <c r="G29" s="7">
        <v>59000</v>
      </c>
      <c r="H29" s="7">
        <v>14000</v>
      </c>
      <c r="I29" s="7">
        <v>19000</v>
      </c>
      <c r="J29" s="8">
        <v>5.0224594408920398</v>
      </c>
      <c r="K29" s="7" t="s">
        <v>331</v>
      </c>
    </row>
    <row r="30" spans="1:11" x14ac:dyDescent="0.25">
      <c r="A30" s="11" t="s">
        <v>113</v>
      </c>
      <c r="B30" s="7">
        <v>453000</v>
      </c>
      <c r="C30" s="7">
        <v>367000</v>
      </c>
      <c r="D30" s="7">
        <v>84000</v>
      </c>
      <c r="E30" s="9">
        <v>2000</v>
      </c>
      <c r="F30" s="7">
        <v>399000</v>
      </c>
      <c r="G30" s="7">
        <v>52000</v>
      </c>
      <c r="H30" s="7">
        <v>13000</v>
      </c>
      <c r="I30" s="7">
        <v>19000</v>
      </c>
      <c r="J30" s="8">
        <v>5.2800021790052796</v>
      </c>
      <c r="K30" s="7" t="s">
        <v>331</v>
      </c>
    </row>
    <row r="31" spans="1:11" x14ac:dyDescent="0.25">
      <c r="A31" s="11" t="s">
        <v>114</v>
      </c>
      <c r="B31" s="7">
        <v>459000</v>
      </c>
      <c r="C31" s="7">
        <v>377000</v>
      </c>
      <c r="D31" s="7">
        <v>81000</v>
      </c>
      <c r="E31" s="7" t="s">
        <v>431</v>
      </c>
      <c r="F31" s="7">
        <v>403000</v>
      </c>
      <c r="G31" s="7">
        <v>55000</v>
      </c>
      <c r="H31" s="7">
        <v>10000</v>
      </c>
      <c r="I31" s="7">
        <v>20000</v>
      </c>
      <c r="J31" s="8">
        <v>5.2259658377758704</v>
      </c>
      <c r="K31" s="7"/>
    </row>
    <row r="32" spans="1:11" x14ac:dyDescent="0.25">
      <c r="A32" s="11" t="s">
        <v>118</v>
      </c>
      <c r="B32" s="7">
        <v>6000</v>
      </c>
      <c r="C32" s="7">
        <v>2000</v>
      </c>
      <c r="D32" s="7">
        <v>4000</v>
      </c>
      <c r="E32" s="7" t="s">
        <v>431</v>
      </c>
      <c r="F32" s="7">
        <v>-1000</v>
      </c>
      <c r="G32" s="7">
        <v>6000</v>
      </c>
      <c r="H32" s="7">
        <v>0</v>
      </c>
      <c r="I32" s="7">
        <v>5000</v>
      </c>
      <c r="J32" s="8">
        <v>1.24758549628354</v>
      </c>
      <c r="K32" s="7" t="s">
        <v>117</v>
      </c>
    </row>
    <row r="33" spans="1:11" x14ac:dyDescent="0.25">
      <c r="A33" s="7"/>
      <c r="B33" s="7"/>
      <c r="C33" s="7"/>
      <c r="D33" s="7"/>
      <c r="E33" s="7"/>
      <c r="F33" s="7"/>
      <c r="G33" s="7"/>
      <c r="H33" s="7"/>
      <c r="I33" s="7"/>
      <c r="J33" s="8"/>
      <c r="K33" s="7"/>
    </row>
    <row r="34" spans="1:11" ht="30" customHeight="1" x14ac:dyDescent="0.3">
      <c r="A34" s="3" t="s">
        <v>322</v>
      </c>
    </row>
    <row r="35" spans="1:11" ht="78" x14ac:dyDescent="0.3">
      <c r="A35" s="5" t="s">
        <v>76</v>
      </c>
      <c r="B35" s="6" t="s">
        <v>341</v>
      </c>
      <c r="C35" s="6" t="s">
        <v>342</v>
      </c>
      <c r="D35" s="6" t="s">
        <v>343</v>
      </c>
      <c r="E35" s="6" t="s">
        <v>344</v>
      </c>
      <c r="F35" s="6" t="s">
        <v>345</v>
      </c>
      <c r="G35" s="6" t="s">
        <v>346</v>
      </c>
      <c r="H35" s="6" t="s">
        <v>347</v>
      </c>
      <c r="I35" s="6" t="s">
        <v>348</v>
      </c>
      <c r="J35" s="6" t="s">
        <v>349</v>
      </c>
      <c r="K35" s="6" t="s">
        <v>104</v>
      </c>
    </row>
    <row r="36" spans="1:11" x14ac:dyDescent="0.25">
      <c r="A36" s="11" t="s">
        <v>105</v>
      </c>
      <c r="B36" s="7">
        <v>412000</v>
      </c>
      <c r="C36" s="7">
        <v>383000</v>
      </c>
      <c r="D36" s="7">
        <v>26000</v>
      </c>
      <c r="E36" s="9">
        <v>2000</v>
      </c>
      <c r="F36" s="7">
        <v>268000</v>
      </c>
      <c r="G36" s="7">
        <v>143000</v>
      </c>
      <c r="H36" s="7">
        <v>9000</v>
      </c>
      <c r="I36" s="7">
        <v>24000</v>
      </c>
      <c r="J36" s="8">
        <v>6.26427848655866</v>
      </c>
      <c r="K36" s="7" t="s">
        <v>331</v>
      </c>
    </row>
    <row r="37" spans="1:11" x14ac:dyDescent="0.25">
      <c r="A37" s="11" t="s">
        <v>106</v>
      </c>
      <c r="B37" s="7">
        <v>408000</v>
      </c>
      <c r="C37" s="7">
        <v>379000</v>
      </c>
      <c r="D37" s="7">
        <v>27000</v>
      </c>
      <c r="E37" s="9">
        <v>2000</v>
      </c>
      <c r="F37" s="7">
        <v>260000</v>
      </c>
      <c r="G37" s="7">
        <v>147000</v>
      </c>
      <c r="H37" s="7">
        <v>12000</v>
      </c>
      <c r="I37" s="7">
        <v>28000</v>
      </c>
      <c r="J37" s="8">
        <v>7.4487644830482997</v>
      </c>
      <c r="K37" s="7" t="s">
        <v>331</v>
      </c>
    </row>
    <row r="38" spans="1:11" x14ac:dyDescent="0.25">
      <c r="A38" s="11" t="s">
        <v>108</v>
      </c>
      <c r="B38" s="7">
        <v>413000</v>
      </c>
      <c r="C38" s="7">
        <v>385000</v>
      </c>
      <c r="D38" s="7">
        <v>25000</v>
      </c>
      <c r="E38" s="9">
        <v>3000</v>
      </c>
      <c r="F38" s="7">
        <v>263000</v>
      </c>
      <c r="G38" s="7">
        <v>149000</v>
      </c>
      <c r="H38" s="7">
        <v>12000</v>
      </c>
      <c r="I38" s="7">
        <v>31000</v>
      </c>
      <c r="J38" s="8">
        <v>7.9834236200423501</v>
      </c>
      <c r="K38" s="7" t="s">
        <v>331</v>
      </c>
    </row>
    <row r="39" spans="1:11" x14ac:dyDescent="0.25">
      <c r="A39" s="11" t="s">
        <v>109</v>
      </c>
      <c r="B39" s="7">
        <v>412000</v>
      </c>
      <c r="C39" s="7">
        <v>384000</v>
      </c>
      <c r="D39" s="7">
        <v>26000</v>
      </c>
      <c r="E39" s="9">
        <v>2000</v>
      </c>
      <c r="F39" s="7">
        <v>258000</v>
      </c>
      <c r="G39" s="7">
        <v>152000</v>
      </c>
      <c r="H39" s="7">
        <v>9000</v>
      </c>
      <c r="I39" s="7">
        <v>29000</v>
      </c>
      <c r="J39" s="8">
        <v>7.5695342145865503</v>
      </c>
      <c r="K39" s="7" t="s">
        <v>331</v>
      </c>
    </row>
    <row r="40" spans="1:11" x14ac:dyDescent="0.25">
      <c r="A40" s="11" t="s">
        <v>110</v>
      </c>
      <c r="B40" s="7">
        <v>414000</v>
      </c>
      <c r="C40" s="7">
        <v>385000</v>
      </c>
      <c r="D40" s="7">
        <v>26000</v>
      </c>
      <c r="E40" s="9">
        <v>3000</v>
      </c>
      <c r="F40" s="7">
        <v>259000</v>
      </c>
      <c r="G40" s="7">
        <v>153000</v>
      </c>
      <c r="H40" s="7">
        <v>12000</v>
      </c>
      <c r="I40" s="7">
        <v>25000</v>
      </c>
      <c r="J40" s="8">
        <v>6.48927582277528</v>
      </c>
      <c r="K40" s="7" t="s">
        <v>331</v>
      </c>
    </row>
    <row r="41" spans="1:11" x14ac:dyDescent="0.25">
      <c r="A41" s="11" t="s">
        <v>111</v>
      </c>
      <c r="B41" s="7">
        <v>405000</v>
      </c>
      <c r="C41" s="7">
        <v>377000</v>
      </c>
      <c r="D41" s="7">
        <v>27000</v>
      </c>
      <c r="E41" s="9">
        <v>2000</v>
      </c>
      <c r="F41" s="7">
        <v>257000</v>
      </c>
      <c r="G41" s="7">
        <v>147000</v>
      </c>
      <c r="H41" s="7">
        <v>13000</v>
      </c>
      <c r="I41" s="7">
        <v>22000</v>
      </c>
      <c r="J41" s="8">
        <v>5.8092762565746003</v>
      </c>
      <c r="K41" s="7" t="s">
        <v>331</v>
      </c>
    </row>
    <row r="42" spans="1:11" x14ac:dyDescent="0.25">
      <c r="A42" s="11" t="s">
        <v>112</v>
      </c>
      <c r="B42" s="7">
        <v>418000</v>
      </c>
      <c r="C42" s="7">
        <v>386000</v>
      </c>
      <c r="D42" s="7">
        <v>28000</v>
      </c>
      <c r="E42" s="9">
        <v>3000</v>
      </c>
      <c r="F42" s="7">
        <v>265000</v>
      </c>
      <c r="G42" s="7">
        <v>151000</v>
      </c>
      <c r="H42" s="7">
        <v>14000</v>
      </c>
      <c r="I42" s="7">
        <v>21000</v>
      </c>
      <c r="J42" s="8">
        <v>5.4193872295935099</v>
      </c>
      <c r="K42" s="7" t="s">
        <v>331</v>
      </c>
    </row>
    <row r="43" spans="1:11" x14ac:dyDescent="0.25">
      <c r="A43" s="11" t="s">
        <v>113</v>
      </c>
      <c r="B43" s="7">
        <v>418000</v>
      </c>
      <c r="C43" s="7">
        <v>385000</v>
      </c>
      <c r="D43" s="7">
        <v>31000</v>
      </c>
      <c r="E43" s="9">
        <v>2000</v>
      </c>
      <c r="F43" s="7">
        <v>268000</v>
      </c>
      <c r="G43" s="7">
        <v>150000</v>
      </c>
      <c r="H43" s="7">
        <v>12000</v>
      </c>
      <c r="I43" s="7">
        <v>22000</v>
      </c>
      <c r="J43" s="8">
        <v>5.5935545810737199</v>
      </c>
      <c r="K43" s="7" t="s">
        <v>331</v>
      </c>
    </row>
    <row r="44" spans="1:11" x14ac:dyDescent="0.25">
      <c r="A44" s="11" t="s">
        <v>114</v>
      </c>
      <c r="B44" s="7">
        <v>415000</v>
      </c>
      <c r="C44" s="7">
        <v>383000</v>
      </c>
      <c r="D44" s="7">
        <v>29000</v>
      </c>
      <c r="E44" s="9">
        <v>2000</v>
      </c>
      <c r="F44" s="7">
        <v>264000</v>
      </c>
      <c r="G44" s="7">
        <v>150000</v>
      </c>
      <c r="H44" s="7">
        <v>12000</v>
      </c>
      <c r="I44" s="7">
        <v>21000</v>
      </c>
      <c r="J44" s="8">
        <v>5.3700766035609204</v>
      </c>
      <c r="K44" s="7" t="s">
        <v>331</v>
      </c>
    </row>
    <row r="45" spans="1:11" x14ac:dyDescent="0.25">
      <c r="A45" s="11" t="s">
        <v>118</v>
      </c>
      <c r="B45" s="7">
        <v>0</v>
      </c>
      <c r="C45" s="7">
        <v>-2000</v>
      </c>
      <c r="D45" s="7">
        <v>2000</v>
      </c>
      <c r="E45" s="9">
        <v>0</v>
      </c>
      <c r="F45" s="7">
        <v>5000</v>
      </c>
      <c r="G45" s="7">
        <v>-4000</v>
      </c>
      <c r="H45" s="7">
        <v>0</v>
      </c>
      <c r="I45" s="7">
        <v>-4000</v>
      </c>
      <c r="J45" s="8">
        <v>-1.1191992192143601</v>
      </c>
      <c r="K45" s="7" t="s">
        <v>331</v>
      </c>
    </row>
    <row r="46" spans="1:11" x14ac:dyDescent="0.25">
      <c r="A46" s="7"/>
      <c r="B46" s="7"/>
      <c r="C46" s="7"/>
      <c r="D46" s="7"/>
      <c r="E46" s="7"/>
      <c r="F46" s="7"/>
      <c r="G46" s="7"/>
      <c r="H46" s="7"/>
      <c r="I46" s="7"/>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5"/>
  <sheetViews>
    <sheetView workbookViewId="0"/>
  </sheetViews>
  <sheetFormatPr defaultColWidth="10.90625" defaultRowHeight="15" x14ac:dyDescent="0.25"/>
  <cols>
    <col min="1" max="1" width="21.7265625" customWidth="1"/>
    <col min="2" max="6" width="20.7265625" customWidth="1"/>
    <col min="7" max="7" width="30.7265625" customWidth="1"/>
  </cols>
  <sheetData>
    <row r="1" spans="1:7" ht="19.2" x14ac:dyDescent="0.35">
      <c r="A1" s="2" t="s">
        <v>50</v>
      </c>
    </row>
    <row r="2" spans="1:7" x14ac:dyDescent="0.25">
      <c r="A2" t="s">
        <v>123</v>
      </c>
    </row>
    <row r="3" spans="1:7" ht="30" customHeight="1" x14ac:dyDescent="0.3">
      <c r="A3" s="3" t="s">
        <v>69</v>
      </c>
    </row>
    <row r="4" spans="1:7" x14ac:dyDescent="0.25">
      <c r="A4" t="s">
        <v>72</v>
      </c>
    </row>
    <row r="5" spans="1:7" x14ac:dyDescent="0.25">
      <c r="A5" t="s">
        <v>73</v>
      </c>
    </row>
    <row r="6" spans="1:7" x14ac:dyDescent="0.25">
      <c r="A6" t="s">
        <v>350</v>
      </c>
    </row>
    <row r="7" spans="1:7" ht="30" customHeight="1" x14ac:dyDescent="0.3">
      <c r="A7" s="3" t="s">
        <v>351</v>
      </c>
    </row>
    <row r="8" spans="1:7" ht="46.8" x14ac:dyDescent="0.3">
      <c r="A8" s="5" t="s">
        <v>76</v>
      </c>
      <c r="B8" s="6" t="s">
        <v>354</v>
      </c>
      <c r="C8" s="6" t="s">
        <v>355</v>
      </c>
      <c r="D8" s="6" t="s">
        <v>356</v>
      </c>
      <c r="E8" s="6" t="s">
        <v>357</v>
      </c>
      <c r="F8" s="6" t="s">
        <v>358</v>
      </c>
      <c r="G8" s="6" t="s">
        <v>104</v>
      </c>
    </row>
    <row r="9" spans="1:7" x14ac:dyDescent="0.25">
      <c r="A9" s="11" t="s">
        <v>105</v>
      </c>
      <c r="B9" s="8">
        <v>26.6955242167727</v>
      </c>
      <c r="C9" s="8">
        <v>31.105869993850899</v>
      </c>
      <c r="D9" s="8">
        <v>34.949936054123199</v>
      </c>
      <c r="E9" s="8">
        <v>16.550489114949901</v>
      </c>
      <c r="F9" s="8">
        <v>10.895752988816</v>
      </c>
      <c r="G9" s="7"/>
    </row>
    <row r="10" spans="1:7" x14ac:dyDescent="0.25">
      <c r="A10" s="11" t="s">
        <v>106</v>
      </c>
      <c r="B10" s="8">
        <v>28.201368860445999</v>
      </c>
      <c r="C10" s="8">
        <v>33.042412752868799</v>
      </c>
      <c r="D10" s="8">
        <v>37.319459956891201</v>
      </c>
      <c r="E10" s="8">
        <v>17.588287694510001</v>
      </c>
      <c r="F10" s="8">
        <v>10.193938695551999</v>
      </c>
      <c r="G10" s="7"/>
    </row>
    <row r="11" spans="1:7" x14ac:dyDescent="0.25">
      <c r="A11" s="11" t="s">
        <v>108</v>
      </c>
      <c r="B11" s="8">
        <v>27.598035116295499</v>
      </c>
      <c r="C11" s="8">
        <v>32.0319264005919</v>
      </c>
      <c r="D11" s="8">
        <v>36.407217074282201</v>
      </c>
      <c r="E11" s="8">
        <v>16.290852160410299</v>
      </c>
      <c r="F11" s="8">
        <v>10.0603119416679</v>
      </c>
      <c r="G11" s="7"/>
    </row>
    <row r="12" spans="1:7" x14ac:dyDescent="0.25">
      <c r="A12" s="11" t="s">
        <v>109</v>
      </c>
      <c r="B12" s="8">
        <v>28.186844711235199</v>
      </c>
      <c r="C12" s="8">
        <v>32.587341552453999</v>
      </c>
      <c r="D12" s="8">
        <v>37.380073404734802</v>
      </c>
      <c r="E12" s="8">
        <v>16.557565901257298</v>
      </c>
      <c r="F12" s="8">
        <v>9.5407886896701193</v>
      </c>
      <c r="G12" s="7"/>
    </row>
    <row r="13" spans="1:7" x14ac:dyDescent="0.25">
      <c r="A13" s="11" t="s">
        <v>110</v>
      </c>
      <c r="B13" s="8">
        <v>27.3920653833414</v>
      </c>
      <c r="C13" s="8">
        <v>31.586026380059302</v>
      </c>
      <c r="D13" s="8">
        <v>35.933653115141198</v>
      </c>
      <c r="E13" s="8">
        <v>16.311537849556501</v>
      </c>
      <c r="F13" s="8">
        <v>9.2949651607102695</v>
      </c>
      <c r="G13" s="7"/>
    </row>
    <row r="14" spans="1:7" x14ac:dyDescent="0.25">
      <c r="A14" s="11" t="s">
        <v>111</v>
      </c>
      <c r="B14" s="8">
        <v>28.407224134094498</v>
      </c>
      <c r="C14" s="8">
        <v>33.023438509597</v>
      </c>
      <c r="D14" s="8">
        <v>37.607648674902002</v>
      </c>
      <c r="E14" s="8">
        <v>17.258148233709701</v>
      </c>
      <c r="F14" s="8">
        <v>10.2891597177678</v>
      </c>
      <c r="G14" s="7"/>
    </row>
    <row r="15" spans="1:7" x14ac:dyDescent="0.25">
      <c r="A15" s="11" t="s">
        <v>112</v>
      </c>
      <c r="B15" s="8">
        <v>27.6760514984651</v>
      </c>
      <c r="C15" s="8">
        <v>31.540738143144601</v>
      </c>
      <c r="D15" s="8">
        <v>35.8599595130054</v>
      </c>
      <c r="E15" s="8">
        <v>16.657846518904101</v>
      </c>
      <c r="F15" s="8">
        <v>9.6589302630620093</v>
      </c>
      <c r="G15" s="7"/>
    </row>
    <row r="16" spans="1:7" x14ac:dyDescent="0.25">
      <c r="A16" s="11" t="s">
        <v>113</v>
      </c>
      <c r="B16" s="8">
        <v>28.347243106631499</v>
      </c>
      <c r="C16" s="8">
        <v>32.560881683534397</v>
      </c>
      <c r="D16" s="8">
        <v>36.831266214418598</v>
      </c>
      <c r="E16" s="8">
        <v>16.9492956205106</v>
      </c>
      <c r="F16" s="8">
        <v>12.420844405663701</v>
      </c>
      <c r="G16" s="7"/>
    </row>
    <row r="17" spans="1:7" x14ac:dyDescent="0.25">
      <c r="A17" s="11" t="s">
        <v>114</v>
      </c>
      <c r="B17" s="8">
        <v>27.812632494215698</v>
      </c>
      <c r="C17" s="8">
        <v>31.839064235575002</v>
      </c>
      <c r="D17" s="8">
        <v>35.921955456013698</v>
      </c>
      <c r="E17" s="8">
        <v>17.127603243966799</v>
      </c>
      <c r="F17" s="8">
        <v>13.304639666198</v>
      </c>
      <c r="G17" s="7"/>
    </row>
    <row r="18" spans="1:7" x14ac:dyDescent="0.25">
      <c r="A18" s="11" t="s">
        <v>118</v>
      </c>
      <c r="B18" s="8">
        <v>0.42056711087429799</v>
      </c>
      <c r="C18" s="8">
        <v>0.25303785551570002</v>
      </c>
      <c r="D18" s="8">
        <v>-1.1697659127499101E-2</v>
      </c>
      <c r="E18" s="8">
        <v>0.81606539441029802</v>
      </c>
      <c r="F18" s="8">
        <v>4.0096745054877303</v>
      </c>
      <c r="G18" s="7" t="s">
        <v>117</v>
      </c>
    </row>
    <row r="19" spans="1:7" x14ac:dyDescent="0.25">
      <c r="A19" s="7"/>
      <c r="B19" s="7"/>
      <c r="C19" s="7"/>
      <c r="D19" s="7"/>
      <c r="E19" s="7"/>
      <c r="F19" s="7"/>
      <c r="G19" s="7"/>
    </row>
    <row r="20" spans="1:7" ht="30" customHeight="1" x14ac:dyDescent="0.3">
      <c r="A20" s="3" t="s">
        <v>352</v>
      </c>
    </row>
    <row r="21" spans="1:7" ht="46.8" x14ac:dyDescent="0.3">
      <c r="A21" s="5" t="s">
        <v>76</v>
      </c>
      <c r="B21" s="6" t="s">
        <v>359</v>
      </c>
      <c r="C21" s="6" t="s">
        <v>360</v>
      </c>
      <c r="D21" s="6" t="s">
        <v>361</v>
      </c>
      <c r="E21" s="6" t="s">
        <v>362</v>
      </c>
      <c r="F21" s="6" t="s">
        <v>363</v>
      </c>
      <c r="G21" s="6" t="s">
        <v>104</v>
      </c>
    </row>
    <row r="22" spans="1:7" x14ac:dyDescent="0.25">
      <c r="A22" s="11" t="s">
        <v>105</v>
      </c>
      <c r="B22" s="8">
        <v>15.979195933865901</v>
      </c>
      <c r="C22" s="8">
        <v>35.786310339507601</v>
      </c>
      <c r="D22" s="8">
        <v>37.606155441942498</v>
      </c>
      <c r="E22" s="8">
        <v>17.912661084512699</v>
      </c>
      <c r="F22" s="8">
        <v>11.4621614560655</v>
      </c>
      <c r="G22" s="7"/>
    </row>
    <row r="23" spans="1:7" x14ac:dyDescent="0.25">
      <c r="A23" s="11" t="s">
        <v>106</v>
      </c>
      <c r="B23" s="8">
        <v>16.773899779380901</v>
      </c>
      <c r="C23" s="8">
        <v>37.654725117923498</v>
      </c>
      <c r="D23" s="8">
        <v>39.647439907866797</v>
      </c>
      <c r="E23" s="8">
        <v>19.1202663423282</v>
      </c>
      <c r="F23" s="8">
        <v>11.283691313438499</v>
      </c>
      <c r="G23" s="7"/>
    </row>
    <row r="24" spans="1:7" x14ac:dyDescent="0.25">
      <c r="A24" s="11" t="s">
        <v>108</v>
      </c>
      <c r="B24" s="8">
        <v>16.269563829958798</v>
      </c>
      <c r="C24" s="8">
        <v>36.296708065712401</v>
      </c>
      <c r="D24" s="8">
        <v>38.483299454748099</v>
      </c>
      <c r="E24" s="8">
        <v>15.319562214429901</v>
      </c>
      <c r="F24" s="8">
        <v>13.2201113132827</v>
      </c>
      <c r="G24" s="7"/>
    </row>
    <row r="25" spans="1:7" x14ac:dyDescent="0.25">
      <c r="A25" s="11" t="s">
        <v>109</v>
      </c>
      <c r="B25" s="8">
        <v>16.870061462162401</v>
      </c>
      <c r="C25" s="8">
        <v>37.228180023440999</v>
      </c>
      <c r="D25" s="8">
        <v>39.693627165064797</v>
      </c>
      <c r="E25" s="8">
        <v>17.587730943688499</v>
      </c>
      <c r="F25" s="8">
        <v>10.0227345160948</v>
      </c>
      <c r="G25" s="7"/>
    </row>
    <row r="26" spans="1:7" x14ac:dyDescent="0.25">
      <c r="A26" s="11" t="s">
        <v>110</v>
      </c>
      <c r="B26" s="8">
        <v>16.278794638978798</v>
      </c>
      <c r="C26" s="8">
        <v>35.934180481039</v>
      </c>
      <c r="D26" s="8">
        <v>37.834748673977003</v>
      </c>
      <c r="E26" s="8">
        <v>17.8101872097624</v>
      </c>
      <c r="F26" s="8">
        <v>10.552870813397099</v>
      </c>
      <c r="G26" s="7"/>
    </row>
    <row r="27" spans="1:7" x14ac:dyDescent="0.25">
      <c r="A27" s="11" t="s">
        <v>111</v>
      </c>
      <c r="B27" s="8">
        <v>16.902923545989101</v>
      </c>
      <c r="C27" s="8">
        <v>37.147078186545301</v>
      </c>
      <c r="D27" s="8">
        <v>39.619150381546802</v>
      </c>
      <c r="E27" s="8">
        <v>17.7391095878248</v>
      </c>
      <c r="F27" s="8">
        <v>12.333301074228199</v>
      </c>
      <c r="G27" s="7"/>
    </row>
    <row r="28" spans="1:7" x14ac:dyDescent="0.25">
      <c r="A28" s="11" t="s">
        <v>112</v>
      </c>
      <c r="B28" s="8">
        <v>16.2644351114674</v>
      </c>
      <c r="C28" s="8">
        <v>35.376078527110799</v>
      </c>
      <c r="D28" s="8">
        <v>37.838258616509798</v>
      </c>
      <c r="E28" s="8">
        <v>16.5566110397946</v>
      </c>
      <c r="F28" s="8">
        <v>10.0868770004572</v>
      </c>
      <c r="G28" s="7"/>
    </row>
    <row r="29" spans="1:7" x14ac:dyDescent="0.25">
      <c r="A29" s="11" t="s">
        <v>113</v>
      </c>
      <c r="B29" s="8">
        <v>16.550640245541</v>
      </c>
      <c r="C29" s="8">
        <v>36.5575803695397</v>
      </c>
      <c r="D29" s="8">
        <v>38.657778292364902</v>
      </c>
      <c r="E29" s="8">
        <v>17.427771169857699</v>
      </c>
      <c r="F29" s="8">
        <v>13.552086553323001</v>
      </c>
      <c r="G29" s="7"/>
    </row>
    <row r="30" spans="1:7" x14ac:dyDescent="0.25">
      <c r="A30" s="11" t="s">
        <v>114</v>
      </c>
      <c r="B30" s="8">
        <v>16.574253766260401</v>
      </c>
      <c r="C30" s="8">
        <v>36.108226654975901</v>
      </c>
      <c r="D30" s="8">
        <v>38.076238824857001</v>
      </c>
      <c r="E30" s="8">
        <v>18.664864568683701</v>
      </c>
      <c r="F30" s="8">
        <v>17.846334012220002</v>
      </c>
      <c r="G30" s="7"/>
    </row>
    <row r="31" spans="1:7" x14ac:dyDescent="0.25">
      <c r="A31" s="11" t="s">
        <v>118</v>
      </c>
      <c r="B31" s="8">
        <v>0.29545912728160301</v>
      </c>
      <c r="C31" s="8">
        <v>0.174046173936901</v>
      </c>
      <c r="D31" s="8">
        <v>0.24149015087999701</v>
      </c>
      <c r="E31" s="8">
        <v>0.85467735892130003</v>
      </c>
      <c r="F31" s="8">
        <v>7.2934631988229004</v>
      </c>
      <c r="G31" s="7" t="s">
        <v>117</v>
      </c>
    </row>
    <row r="32" spans="1:7" x14ac:dyDescent="0.25">
      <c r="A32" s="7"/>
      <c r="B32" s="7"/>
      <c r="C32" s="7"/>
      <c r="D32" s="7"/>
      <c r="E32" s="7"/>
      <c r="F32" s="7"/>
      <c r="G32" s="7"/>
    </row>
    <row r="33" spans="1:7" ht="30" customHeight="1" x14ac:dyDescent="0.3">
      <c r="A33" s="3" t="s">
        <v>353</v>
      </c>
    </row>
    <row r="34" spans="1:7" ht="46.8" x14ac:dyDescent="0.3">
      <c r="A34" s="5" t="s">
        <v>76</v>
      </c>
      <c r="B34" s="6" t="s">
        <v>364</v>
      </c>
      <c r="C34" s="6" t="s">
        <v>365</v>
      </c>
      <c r="D34" s="6" t="s">
        <v>366</v>
      </c>
      <c r="E34" s="6" t="s">
        <v>367</v>
      </c>
      <c r="F34" s="6" t="s">
        <v>368</v>
      </c>
      <c r="G34" s="6" t="s">
        <v>104</v>
      </c>
    </row>
    <row r="35" spans="1:7" x14ac:dyDescent="0.25">
      <c r="A35" s="11" t="s">
        <v>105</v>
      </c>
      <c r="B35" s="8">
        <v>10.7336012160953</v>
      </c>
      <c r="C35" s="8">
        <v>26.071540828702702</v>
      </c>
      <c r="D35" s="8">
        <v>31.042251993477301</v>
      </c>
      <c r="E35" s="8">
        <v>16.096029216187102</v>
      </c>
      <c r="F35" s="8">
        <v>10.193445632221099</v>
      </c>
      <c r="G35" s="7"/>
    </row>
    <row r="36" spans="1:7" x14ac:dyDescent="0.25">
      <c r="A36" s="11" t="s">
        <v>106</v>
      </c>
      <c r="B36" s="8">
        <v>11.437916687993599</v>
      </c>
      <c r="C36" s="8">
        <v>28.032460561127799</v>
      </c>
      <c r="D36" s="8">
        <v>33.803689877518302</v>
      </c>
      <c r="E36" s="8">
        <v>17.078223985394299</v>
      </c>
      <c r="F36" s="8">
        <v>9.1676810167367808</v>
      </c>
      <c r="G36" s="7"/>
    </row>
    <row r="37" spans="1:7" x14ac:dyDescent="0.25">
      <c r="A37" s="11" t="s">
        <v>108</v>
      </c>
      <c r="B37" s="8">
        <v>11.336112216463301</v>
      </c>
      <c r="C37" s="8">
        <v>27.425569242981702</v>
      </c>
      <c r="D37" s="8">
        <v>33.2626802044418</v>
      </c>
      <c r="E37" s="8">
        <v>16.5981723799406</v>
      </c>
      <c r="F37" s="8">
        <v>7.46291571353159</v>
      </c>
      <c r="G37" s="7"/>
    </row>
    <row r="38" spans="1:7" x14ac:dyDescent="0.25">
      <c r="A38" s="11" t="s">
        <v>109</v>
      </c>
      <c r="B38" s="8">
        <v>11.3263234337442</v>
      </c>
      <c r="C38" s="8">
        <v>27.5037600683427</v>
      </c>
      <c r="D38" s="8">
        <v>33.843245045436198</v>
      </c>
      <c r="E38" s="8">
        <v>16.189409314953</v>
      </c>
      <c r="F38" s="8">
        <v>9.0394009725906308</v>
      </c>
      <c r="G38" s="7"/>
    </row>
    <row r="39" spans="1:7" x14ac:dyDescent="0.25">
      <c r="A39" s="11" t="s">
        <v>110</v>
      </c>
      <c r="B39" s="8">
        <v>11.121882048471999</v>
      </c>
      <c r="C39" s="8">
        <v>26.851218357312</v>
      </c>
      <c r="D39" s="8">
        <v>32.992691335502897</v>
      </c>
      <c r="E39" s="8">
        <v>15.8414472437962</v>
      </c>
      <c r="F39" s="8">
        <v>8.1805002119542198</v>
      </c>
      <c r="G39" s="7"/>
    </row>
    <row r="40" spans="1:7" x14ac:dyDescent="0.25">
      <c r="A40" s="11" t="s">
        <v>111</v>
      </c>
      <c r="B40" s="8">
        <v>11.5233696786319</v>
      </c>
      <c r="C40" s="8">
        <v>28.4396332523796</v>
      </c>
      <c r="D40" s="8">
        <v>34.530637996976203</v>
      </c>
      <c r="E40" s="8">
        <v>17.0740801152659</v>
      </c>
      <c r="F40" s="8">
        <v>8.6708550413729704</v>
      </c>
      <c r="G40" s="7"/>
    </row>
    <row r="41" spans="1:7" x14ac:dyDescent="0.25">
      <c r="A41" s="11" t="s">
        <v>112</v>
      </c>
      <c r="B41" s="8">
        <v>11.420065079081301</v>
      </c>
      <c r="C41" s="8">
        <v>27.339566684896099</v>
      </c>
      <c r="D41" s="8">
        <v>32.897960109651201</v>
      </c>
      <c r="E41" s="8">
        <v>16.697119598417</v>
      </c>
      <c r="F41" s="8">
        <v>9.2668947221446505</v>
      </c>
      <c r="G41" s="7"/>
    </row>
    <row r="42" spans="1:7" x14ac:dyDescent="0.25">
      <c r="A42" s="11" t="s">
        <v>113</v>
      </c>
      <c r="B42" s="8">
        <v>11.8023492023906</v>
      </c>
      <c r="C42" s="8">
        <v>28.2444747630582</v>
      </c>
      <c r="D42" s="8">
        <v>34.1157824228953</v>
      </c>
      <c r="E42" s="8">
        <v>16.781796080643598</v>
      </c>
      <c r="F42" s="8">
        <v>11.2281227083843</v>
      </c>
      <c r="G42" s="7"/>
    </row>
    <row r="43" spans="1:7" x14ac:dyDescent="0.25">
      <c r="A43" s="11" t="s">
        <v>114</v>
      </c>
      <c r="B43" s="8">
        <v>11.236898480581401</v>
      </c>
      <c r="C43" s="8">
        <v>27.108087099313</v>
      </c>
      <c r="D43" s="8">
        <v>32.632709334874903</v>
      </c>
      <c r="E43" s="8">
        <v>16.5606606626835</v>
      </c>
      <c r="F43" s="8">
        <v>9.6576171395862307</v>
      </c>
      <c r="G43" s="7"/>
    </row>
    <row r="44" spans="1:7" x14ac:dyDescent="0.25">
      <c r="A44" s="11" t="s">
        <v>118</v>
      </c>
      <c r="B44" s="8">
        <v>0.115016432109401</v>
      </c>
      <c r="C44" s="8">
        <v>0.25686874200100002</v>
      </c>
      <c r="D44" s="8">
        <v>-0.35998200062799401</v>
      </c>
      <c r="E44" s="8">
        <v>0.71921341888729995</v>
      </c>
      <c r="F44" s="8">
        <v>1.47711692763201</v>
      </c>
      <c r="G44" s="7" t="s">
        <v>117</v>
      </c>
    </row>
    <row r="45" spans="1:7" x14ac:dyDescent="0.25">
      <c r="A45" s="7"/>
      <c r="B45" s="7"/>
      <c r="C45" s="7"/>
      <c r="D45" s="7"/>
      <c r="E45" s="7"/>
      <c r="F45" s="7"/>
      <c r="G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5"/>
  <sheetViews>
    <sheetView zoomScaleNormal="100" workbookViewId="0"/>
  </sheetViews>
  <sheetFormatPr defaultColWidth="10.90625" defaultRowHeight="15" x14ac:dyDescent="0.25"/>
  <cols>
    <col min="1" max="1" width="21.7265625" customWidth="1"/>
    <col min="2" max="15" width="18.7265625" customWidth="1"/>
    <col min="16" max="16" width="70.7265625" customWidth="1"/>
  </cols>
  <sheetData>
    <row r="1" spans="1:16" ht="19.2" x14ac:dyDescent="0.35">
      <c r="A1" s="2" t="s">
        <v>369</v>
      </c>
    </row>
    <row r="2" spans="1:16" x14ac:dyDescent="0.25">
      <c r="A2" t="s">
        <v>123</v>
      </c>
    </row>
    <row r="3" spans="1:16" ht="30" customHeight="1" x14ac:dyDescent="0.3">
      <c r="A3" s="3" t="s">
        <v>69</v>
      </c>
    </row>
    <row r="4" spans="1:16" x14ac:dyDescent="0.25">
      <c r="A4" t="s">
        <v>72</v>
      </c>
    </row>
    <row r="5" spans="1:16" x14ac:dyDescent="0.25">
      <c r="A5" t="s">
        <v>73</v>
      </c>
    </row>
    <row r="6" spans="1:16" x14ac:dyDescent="0.25">
      <c r="A6" t="s">
        <v>370</v>
      </c>
    </row>
    <row r="7" spans="1:16" ht="30" customHeight="1" x14ac:dyDescent="0.3">
      <c r="A7" s="3" t="s">
        <v>371</v>
      </c>
    </row>
    <row r="8" spans="1:16" ht="46.8" x14ac:dyDescent="0.3">
      <c r="A8" s="5" t="s">
        <v>76</v>
      </c>
      <c r="B8" s="6" t="s">
        <v>374</v>
      </c>
      <c r="C8" s="6" t="s">
        <v>375</v>
      </c>
      <c r="D8" s="6" t="s">
        <v>376</v>
      </c>
      <c r="E8" s="6" t="s">
        <v>377</v>
      </c>
      <c r="F8" s="6" t="s">
        <v>378</v>
      </c>
      <c r="G8" s="6" t="s">
        <v>379</v>
      </c>
      <c r="H8" s="6" t="s">
        <v>380</v>
      </c>
      <c r="I8" s="6" t="s">
        <v>381</v>
      </c>
      <c r="J8" s="6" t="s">
        <v>382</v>
      </c>
      <c r="K8" s="6" t="s">
        <v>383</v>
      </c>
      <c r="L8" s="6" t="s">
        <v>384</v>
      </c>
      <c r="M8" s="6" t="s">
        <v>385</v>
      </c>
      <c r="N8" s="6" t="s">
        <v>386</v>
      </c>
      <c r="O8" s="6" t="s">
        <v>387</v>
      </c>
      <c r="P8" s="6" t="s">
        <v>104</v>
      </c>
    </row>
    <row r="9" spans="1:16" x14ac:dyDescent="0.25">
      <c r="A9" s="11" t="s">
        <v>105</v>
      </c>
      <c r="B9" s="7">
        <v>858000</v>
      </c>
      <c r="C9" s="7">
        <v>825000</v>
      </c>
      <c r="D9" s="7">
        <v>100000</v>
      </c>
      <c r="E9" s="7">
        <v>190000</v>
      </c>
      <c r="F9" s="7">
        <v>296000</v>
      </c>
      <c r="G9" s="7">
        <v>239000</v>
      </c>
      <c r="H9" s="7">
        <v>33000</v>
      </c>
      <c r="I9" s="8">
        <v>57.810708603284802</v>
      </c>
      <c r="J9" s="8">
        <v>70.519368816325397</v>
      </c>
      <c r="K9" s="8">
        <v>50.356696850652497</v>
      </c>
      <c r="L9" s="8">
        <v>78.796867092020904</v>
      </c>
      <c r="M9" s="8">
        <v>81.977351216769705</v>
      </c>
      <c r="N9" s="8">
        <v>64.7181978511842</v>
      </c>
      <c r="O9" s="8">
        <v>10.609880792851399</v>
      </c>
      <c r="P9" s="7"/>
    </row>
    <row r="10" spans="1:16" x14ac:dyDescent="0.25">
      <c r="A10" s="11" t="s">
        <v>106</v>
      </c>
      <c r="B10" s="7">
        <v>853000</v>
      </c>
      <c r="C10" s="7">
        <v>820000</v>
      </c>
      <c r="D10" s="7">
        <v>101000</v>
      </c>
      <c r="E10" s="7">
        <v>187000</v>
      </c>
      <c r="F10" s="7">
        <v>298000</v>
      </c>
      <c r="G10" s="7">
        <v>233000</v>
      </c>
      <c r="H10" s="7">
        <v>34000</v>
      </c>
      <c r="I10" s="8">
        <v>56.919634669698901</v>
      </c>
      <c r="J10" s="8">
        <v>69.672667674296406</v>
      </c>
      <c r="K10" s="8">
        <v>52.496355212435297</v>
      </c>
      <c r="L10" s="8">
        <v>78.7050311318891</v>
      </c>
      <c r="M10" s="8">
        <v>80.281507986118598</v>
      </c>
      <c r="N10" s="8">
        <v>62.264357445263698</v>
      </c>
      <c r="O10" s="8">
        <v>10.488785448783201</v>
      </c>
      <c r="P10" s="7"/>
    </row>
    <row r="11" spans="1:16" x14ac:dyDescent="0.25">
      <c r="A11" s="11" t="s">
        <v>108</v>
      </c>
      <c r="B11" s="7">
        <v>862000</v>
      </c>
      <c r="C11" s="7">
        <v>833000</v>
      </c>
      <c r="D11" s="7">
        <v>105000</v>
      </c>
      <c r="E11" s="7">
        <v>195000</v>
      </c>
      <c r="F11" s="7">
        <v>302000</v>
      </c>
      <c r="G11" s="7">
        <v>230000</v>
      </c>
      <c r="H11" s="7">
        <v>28000</v>
      </c>
      <c r="I11" s="8">
        <v>57.380492687738197</v>
      </c>
      <c r="J11" s="8">
        <v>70.805976897782301</v>
      </c>
      <c r="K11" s="8">
        <v>54.583991915632403</v>
      </c>
      <c r="L11" s="8">
        <v>82.371117940416397</v>
      </c>
      <c r="M11" s="8">
        <v>81.326744937526897</v>
      </c>
      <c r="N11" s="8">
        <v>61.420469846077602</v>
      </c>
      <c r="O11" s="8">
        <v>8.7645650340697205</v>
      </c>
      <c r="P11" s="7"/>
    </row>
    <row r="12" spans="1:16" x14ac:dyDescent="0.25">
      <c r="A12" s="11" t="s">
        <v>109</v>
      </c>
      <c r="B12" s="7">
        <v>865000</v>
      </c>
      <c r="C12" s="7">
        <v>832000</v>
      </c>
      <c r="D12" s="7">
        <v>104000</v>
      </c>
      <c r="E12" s="7">
        <v>189000</v>
      </c>
      <c r="F12" s="7">
        <v>301000</v>
      </c>
      <c r="G12" s="7">
        <v>238000</v>
      </c>
      <c r="H12" s="7">
        <v>33000</v>
      </c>
      <c r="I12" s="8">
        <v>57.527935496786597</v>
      </c>
      <c r="J12" s="8">
        <v>70.681157696164206</v>
      </c>
      <c r="K12" s="8">
        <v>53.819440850420797</v>
      </c>
      <c r="L12" s="8">
        <v>79.812069643287401</v>
      </c>
      <c r="M12" s="8">
        <v>81.044639949619594</v>
      </c>
      <c r="N12" s="8">
        <v>63.348852570795401</v>
      </c>
      <c r="O12" s="8">
        <v>10.1529383319102</v>
      </c>
      <c r="P12" s="7"/>
    </row>
    <row r="13" spans="1:16" x14ac:dyDescent="0.25">
      <c r="A13" s="11" t="s">
        <v>110</v>
      </c>
      <c r="B13" s="7">
        <v>867000</v>
      </c>
      <c r="C13" s="7">
        <v>838000</v>
      </c>
      <c r="D13" s="7">
        <v>106000</v>
      </c>
      <c r="E13" s="7">
        <v>189000</v>
      </c>
      <c r="F13" s="7">
        <v>299000</v>
      </c>
      <c r="G13" s="7">
        <v>244000</v>
      </c>
      <c r="H13" s="7">
        <v>29000</v>
      </c>
      <c r="I13" s="8">
        <v>57.5926178040026</v>
      </c>
      <c r="J13" s="8">
        <v>71.179640606656804</v>
      </c>
      <c r="K13" s="8">
        <v>54.773996559188703</v>
      </c>
      <c r="L13" s="8">
        <v>80.0573809049571</v>
      </c>
      <c r="M13" s="8">
        <v>80.506653831364602</v>
      </c>
      <c r="N13" s="8">
        <v>64.824941656088896</v>
      </c>
      <c r="O13" s="8">
        <v>8.9141424132400395</v>
      </c>
      <c r="P13" s="7"/>
    </row>
    <row r="14" spans="1:16" x14ac:dyDescent="0.25">
      <c r="A14" s="11" t="s">
        <v>111</v>
      </c>
      <c r="B14" s="7">
        <v>860000</v>
      </c>
      <c r="C14" s="7">
        <v>828000</v>
      </c>
      <c r="D14" s="7">
        <v>101000</v>
      </c>
      <c r="E14" s="7">
        <v>188000</v>
      </c>
      <c r="F14" s="7">
        <v>301000</v>
      </c>
      <c r="G14" s="7">
        <v>238000</v>
      </c>
      <c r="H14" s="7">
        <v>33000</v>
      </c>
      <c r="I14" s="8">
        <v>57.037997748222601</v>
      </c>
      <c r="J14" s="8">
        <v>70.273980860650894</v>
      </c>
      <c r="K14" s="8">
        <v>51.797423495536698</v>
      </c>
      <c r="L14" s="8">
        <v>79.807161364312094</v>
      </c>
      <c r="M14" s="8">
        <v>80.953954083002998</v>
      </c>
      <c r="N14" s="8">
        <v>63.267179227965599</v>
      </c>
      <c r="O14" s="8">
        <v>9.8495878725870902</v>
      </c>
      <c r="P14" s="7"/>
    </row>
    <row r="15" spans="1:16" x14ac:dyDescent="0.25">
      <c r="A15" s="11" t="s">
        <v>112</v>
      </c>
      <c r="B15" s="7">
        <v>877000</v>
      </c>
      <c r="C15" s="7">
        <v>845000</v>
      </c>
      <c r="D15" s="7">
        <v>97000</v>
      </c>
      <c r="E15" s="7">
        <v>191000</v>
      </c>
      <c r="F15" s="7">
        <v>310000</v>
      </c>
      <c r="G15" s="7">
        <v>247000</v>
      </c>
      <c r="H15" s="7">
        <v>32000</v>
      </c>
      <c r="I15" s="8">
        <v>58.0896683578896</v>
      </c>
      <c r="J15" s="8">
        <v>71.748744204756406</v>
      </c>
      <c r="K15" s="8">
        <v>49.587799904462003</v>
      </c>
      <c r="L15" s="8">
        <v>81.439805176282206</v>
      </c>
      <c r="M15" s="8">
        <v>83.231169973898005</v>
      </c>
      <c r="N15" s="8">
        <v>65.785820288189996</v>
      </c>
      <c r="O15" s="8">
        <v>9.6409768608126907</v>
      </c>
      <c r="P15" s="7"/>
    </row>
    <row r="16" spans="1:16" x14ac:dyDescent="0.25">
      <c r="A16" s="11" t="s">
        <v>113</v>
      </c>
      <c r="B16" s="7">
        <v>871000</v>
      </c>
      <c r="C16" s="7">
        <v>836000</v>
      </c>
      <c r="D16" s="7">
        <v>93000</v>
      </c>
      <c r="E16" s="7">
        <v>189000</v>
      </c>
      <c r="F16" s="7">
        <v>310000</v>
      </c>
      <c r="G16" s="7">
        <v>245000</v>
      </c>
      <c r="H16" s="7">
        <v>34000</v>
      </c>
      <c r="I16" s="8">
        <v>57.542643482835899</v>
      </c>
      <c r="J16" s="8">
        <v>70.935636748899597</v>
      </c>
      <c r="K16" s="8">
        <v>47.460205273185402</v>
      </c>
      <c r="L16" s="8">
        <v>80.454349523927405</v>
      </c>
      <c r="M16" s="8">
        <v>83.099806801342993</v>
      </c>
      <c r="N16" s="8">
        <v>65.123055531184605</v>
      </c>
      <c r="O16" s="8">
        <v>10.279766751281199</v>
      </c>
      <c r="P16" s="7"/>
    </row>
    <row r="17" spans="1:16" x14ac:dyDescent="0.25">
      <c r="A17" s="11" t="s">
        <v>114</v>
      </c>
      <c r="B17" s="7">
        <v>874000</v>
      </c>
      <c r="C17" s="7">
        <v>832000</v>
      </c>
      <c r="D17" s="7">
        <v>100000</v>
      </c>
      <c r="E17" s="7">
        <v>189000</v>
      </c>
      <c r="F17" s="7">
        <v>310000</v>
      </c>
      <c r="G17" s="7">
        <v>234000</v>
      </c>
      <c r="H17" s="7">
        <v>41000</v>
      </c>
      <c r="I17" s="8">
        <v>57.648124818104499</v>
      </c>
      <c r="J17" s="8">
        <v>70.576658254982604</v>
      </c>
      <c r="K17" s="8">
        <v>51.110079007002398</v>
      </c>
      <c r="L17" s="8">
        <v>80.693457055910599</v>
      </c>
      <c r="M17" s="8">
        <v>82.853373014810998</v>
      </c>
      <c r="N17" s="8">
        <v>62.236603854856597</v>
      </c>
      <c r="O17" s="8">
        <v>12.268253264321499</v>
      </c>
      <c r="P17" s="7"/>
    </row>
    <row r="18" spans="1:16" x14ac:dyDescent="0.25">
      <c r="A18" s="11" t="s">
        <v>118</v>
      </c>
      <c r="B18" s="7">
        <v>6000</v>
      </c>
      <c r="C18" s="7">
        <v>-6000</v>
      </c>
      <c r="D18" s="7">
        <v>-6000</v>
      </c>
      <c r="E18" s="7">
        <v>0</v>
      </c>
      <c r="F18" s="7">
        <v>10000</v>
      </c>
      <c r="G18" s="7">
        <v>-10000</v>
      </c>
      <c r="H18" s="7">
        <v>12000</v>
      </c>
      <c r="I18" s="8">
        <v>5.5507014101898698E-2</v>
      </c>
      <c r="J18" s="8">
        <v>-0.6029823516742</v>
      </c>
      <c r="K18" s="8">
        <v>-3.6639175521863101</v>
      </c>
      <c r="L18" s="8">
        <v>0.63607615095350001</v>
      </c>
      <c r="M18" s="8">
        <v>2.3467191834464001</v>
      </c>
      <c r="N18" s="8">
        <v>-2.5883378012323002</v>
      </c>
      <c r="O18" s="8">
        <v>3.3541108510814599</v>
      </c>
      <c r="P18" s="7" t="s">
        <v>117</v>
      </c>
    </row>
    <row r="19" spans="1:16" x14ac:dyDescent="0.25">
      <c r="A19" s="7"/>
      <c r="B19" s="7"/>
      <c r="C19" s="7"/>
      <c r="D19" s="7"/>
      <c r="E19" s="7"/>
      <c r="F19" s="7"/>
      <c r="G19" s="7"/>
      <c r="H19" s="7"/>
      <c r="I19" s="8"/>
      <c r="J19" s="8"/>
      <c r="K19" s="8"/>
      <c r="L19" s="8"/>
      <c r="M19" s="8"/>
      <c r="N19" s="8"/>
      <c r="O19" s="8"/>
      <c r="P19" s="7"/>
    </row>
    <row r="20" spans="1:16" ht="30" customHeight="1" x14ac:dyDescent="0.3">
      <c r="A20" s="3" t="s">
        <v>372</v>
      </c>
    </row>
    <row r="21" spans="1:16" ht="46.8" x14ac:dyDescent="0.3">
      <c r="A21" s="5" t="s">
        <v>76</v>
      </c>
      <c r="B21" s="6" t="s">
        <v>388</v>
      </c>
      <c r="C21" s="6" t="s">
        <v>389</v>
      </c>
      <c r="D21" s="6" t="s">
        <v>390</v>
      </c>
      <c r="E21" s="6" t="s">
        <v>391</v>
      </c>
      <c r="F21" s="6" t="s">
        <v>392</v>
      </c>
      <c r="G21" s="6" t="s">
        <v>393</v>
      </c>
      <c r="H21" s="6" t="s">
        <v>394</v>
      </c>
      <c r="I21" s="6" t="s">
        <v>395</v>
      </c>
      <c r="J21" s="6" t="s">
        <v>396</v>
      </c>
      <c r="K21" s="6" t="s">
        <v>397</v>
      </c>
      <c r="L21" s="6" t="s">
        <v>398</v>
      </c>
      <c r="M21" s="6" t="s">
        <v>399</v>
      </c>
      <c r="N21" s="6" t="s">
        <v>400</v>
      </c>
      <c r="O21" s="6" t="s">
        <v>401</v>
      </c>
      <c r="P21" s="6" t="s">
        <v>104</v>
      </c>
    </row>
    <row r="22" spans="1:16" x14ac:dyDescent="0.25">
      <c r="A22" s="11" t="s">
        <v>105</v>
      </c>
      <c r="B22" s="7">
        <v>447000</v>
      </c>
      <c r="C22" s="7">
        <v>426000</v>
      </c>
      <c r="D22" s="7">
        <v>52000</v>
      </c>
      <c r="E22" s="7">
        <v>101000</v>
      </c>
      <c r="F22" s="7">
        <v>147000</v>
      </c>
      <c r="G22" s="7">
        <v>125000</v>
      </c>
      <c r="H22" s="7">
        <v>21000</v>
      </c>
      <c r="I22" s="8">
        <v>61.538472139913701</v>
      </c>
      <c r="J22" s="8">
        <v>73.507407900032604</v>
      </c>
      <c r="K22" s="8">
        <v>51.398320053381497</v>
      </c>
      <c r="L22" s="8">
        <v>83.450054984579495</v>
      </c>
      <c r="M22" s="8">
        <v>83.869332133151801</v>
      </c>
      <c r="N22" s="8">
        <v>69.252031529560298</v>
      </c>
      <c r="O22" s="8">
        <v>14.300420640710101</v>
      </c>
      <c r="P22" s="7"/>
    </row>
    <row r="23" spans="1:16" x14ac:dyDescent="0.25">
      <c r="A23" s="11" t="s">
        <v>106</v>
      </c>
      <c r="B23" s="7">
        <v>445000</v>
      </c>
      <c r="C23" s="7">
        <v>426000</v>
      </c>
      <c r="D23" s="7">
        <v>53000</v>
      </c>
      <c r="E23" s="7">
        <v>98000</v>
      </c>
      <c r="F23" s="7">
        <v>152000</v>
      </c>
      <c r="G23" s="7">
        <v>122000</v>
      </c>
      <c r="H23" s="7">
        <v>19000</v>
      </c>
      <c r="I23" s="8">
        <v>60.8875360330007</v>
      </c>
      <c r="J23" s="8">
        <v>73.438407714571895</v>
      </c>
      <c r="K23" s="8">
        <v>53.538007883413698</v>
      </c>
      <c r="L23" s="8">
        <v>83.825901429485796</v>
      </c>
      <c r="M23" s="8">
        <v>84.474261744034195</v>
      </c>
      <c r="N23" s="8">
        <v>66.784002968881296</v>
      </c>
      <c r="O23" s="8">
        <v>12.8375702858953</v>
      </c>
      <c r="P23" s="7"/>
    </row>
    <row r="24" spans="1:16" x14ac:dyDescent="0.25">
      <c r="A24" s="11" t="s">
        <v>108</v>
      </c>
      <c r="B24" s="7">
        <v>448000</v>
      </c>
      <c r="C24" s="7">
        <v>433000</v>
      </c>
      <c r="D24" s="7">
        <v>56000</v>
      </c>
      <c r="E24" s="7">
        <v>102000</v>
      </c>
      <c r="F24" s="7">
        <v>155000</v>
      </c>
      <c r="G24" s="7">
        <v>119000</v>
      </c>
      <c r="H24" s="7">
        <v>16000</v>
      </c>
      <c r="I24" s="8">
        <v>61.169184916701198</v>
      </c>
      <c r="J24" s="8">
        <v>74.528323020111202</v>
      </c>
      <c r="K24" s="8">
        <v>56.309668112559201</v>
      </c>
      <c r="L24" s="8">
        <v>87.590629274965806</v>
      </c>
      <c r="M24" s="8">
        <v>85.937942406022501</v>
      </c>
      <c r="N24" s="8">
        <v>64.909468587971702</v>
      </c>
      <c r="O24" s="8">
        <v>10.3193603610104</v>
      </c>
      <c r="P24" s="7"/>
    </row>
    <row r="25" spans="1:16" x14ac:dyDescent="0.25">
      <c r="A25" s="11" t="s">
        <v>109</v>
      </c>
      <c r="B25" s="7">
        <v>453000</v>
      </c>
      <c r="C25" s="7">
        <v>434000</v>
      </c>
      <c r="D25" s="7">
        <v>52000</v>
      </c>
      <c r="E25" s="7">
        <v>101000</v>
      </c>
      <c r="F25" s="7">
        <v>157000</v>
      </c>
      <c r="G25" s="7">
        <v>124000</v>
      </c>
      <c r="H25" s="7">
        <v>19000</v>
      </c>
      <c r="I25" s="8">
        <v>61.739568786402799</v>
      </c>
      <c r="J25" s="8">
        <v>74.741595947521702</v>
      </c>
      <c r="K25" s="8">
        <v>52.433351673085603</v>
      </c>
      <c r="L25" s="8">
        <v>86.382592462556801</v>
      </c>
      <c r="M25" s="8">
        <v>87.051860234200305</v>
      </c>
      <c r="N25" s="8">
        <v>67.395188703913504</v>
      </c>
      <c r="O25" s="8">
        <v>12.527380828204899</v>
      </c>
      <c r="P25" s="7"/>
    </row>
    <row r="26" spans="1:16" x14ac:dyDescent="0.25">
      <c r="A26" s="11" t="s">
        <v>110</v>
      </c>
      <c r="B26" s="7">
        <v>453000</v>
      </c>
      <c r="C26" s="7">
        <v>434000</v>
      </c>
      <c r="D26" s="7">
        <v>53000</v>
      </c>
      <c r="E26" s="7">
        <v>102000</v>
      </c>
      <c r="F26" s="7">
        <v>154000</v>
      </c>
      <c r="G26" s="7">
        <v>125000</v>
      </c>
      <c r="H26" s="7">
        <v>19000</v>
      </c>
      <c r="I26" s="8">
        <v>61.614260241796302</v>
      </c>
      <c r="J26" s="8">
        <v>74.632384585457899</v>
      </c>
      <c r="K26" s="8">
        <v>52.760307477288599</v>
      </c>
      <c r="L26" s="8">
        <v>87.200686106346495</v>
      </c>
      <c r="M26" s="8">
        <v>85.6142217493461</v>
      </c>
      <c r="N26" s="8">
        <v>67.792900696864095</v>
      </c>
      <c r="O26" s="8">
        <v>12.6168678445779</v>
      </c>
      <c r="P26" s="7"/>
    </row>
    <row r="27" spans="1:16" x14ac:dyDescent="0.25">
      <c r="A27" s="11" t="s">
        <v>111</v>
      </c>
      <c r="B27" s="7">
        <v>455000</v>
      </c>
      <c r="C27" s="7">
        <v>432000</v>
      </c>
      <c r="D27" s="7">
        <v>56000</v>
      </c>
      <c r="E27" s="7">
        <v>99000</v>
      </c>
      <c r="F27" s="7">
        <v>155000</v>
      </c>
      <c r="G27" s="7">
        <v>121000</v>
      </c>
      <c r="H27" s="7">
        <v>23000</v>
      </c>
      <c r="I27" s="8">
        <v>61.778406537532597</v>
      </c>
      <c r="J27" s="8">
        <v>74.292266193238504</v>
      </c>
      <c r="K27" s="8">
        <v>55.900058707051798</v>
      </c>
      <c r="L27" s="8">
        <v>85.305312357697005</v>
      </c>
      <c r="M27" s="8">
        <v>85.989886471772905</v>
      </c>
      <c r="N27" s="8">
        <v>65.864986714291902</v>
      </c>
      <c r="O27" s="8">
        <v>14.925123184438499</v>
      </c>
      <c r="P27" s="7"/>
    </row>
    <row r="28" spans="1:16" x14ac:dyDescent="0.25">
      <c r="A28" s="11" t="s">
        <v>112</v>
      </c>
      <c r="B28" s="7">
        <v>460000</v>
      </c>
      <c r="C28" s="7">
        <v>438000</v>
      </c>
      <c r="D28" s="7">
        <v>51000</v>
      </c>
      <c r="E28" s="7">
        <v>102000</v>
      </c>
      <c r="F28" s="7">
        <v>157000</v>
      </c>
      <c r="G28" s="7">
        <v>128000</v>
      </c>
      <c r="H28" s="7">
        <v>21000</v>
      </c>
      <c r="I28" s="8">
        <v>62.314550516263203</v>
      </c>
      <c r="J28" s="8">
        <v>75.349646442331306</v>
      </c>
      <c r="K28" s="8">
        <v>50.769902373204197</v>
      </c>
      <c r="L28" s="8">
        <v>87.929416828061093</v>
      </c>
      <c r="M28" s="8">
        <v>86.520329424501398</v>
      </c>
      <c r="N28" s="8">
        <v>69.869697085200599</v>
      </c>
      <c r="O28" s="8">
        <v>13.756620533741501</v>
      </c>
      <c r="P28" s="7"/>
    </row>
    <row r="29" spans="1:16" x14ac:dyDescent="0.25">
      <c r="A29" s="11" t="s">
        <v>113</v>
      </c>
      <c r="B29" s="7">
        <v>453000</v>
      </c>
      <c r="C29" s="7">
        <v>430000</v>
      </c>
      <c r="D29" s="7">
        <v>51000</v>
      </c>
      <c r="E29" s="7">
        <v>96000</v>
      </c>
      <c r="F29" s="7">
        <v>155000</v>
      </c>
      <c r="G29" s="7">
        <v>127000</v>
      </c>
      <c r="H29" s="7">
        <v>23000</v>
      </c>
      <c r="I29" s="8">
        <v>61.251139847443099</v>
      </c>
      <c r="J29" s="8">
        <v>73.804479860899903</v>
      </c>
      <c r="K29" s="8">
        <v>50.234416727661198</v>
      </c>
      <c r="L29" s="8">
        <v>83.194219294312404</v>
      </c>
      <c r="M29" s="8">
        <v>85.471622150771296</v>
      </c>
      <c r="N29" s="8">
        <v>69.331053411170203</v>
      </c>
      <c r="O29" s="8">
        <v>14.745364624109699</v>
      </c>
      <c r="P29" s="7"/>
    </row>
    <row r="30" spans="1:16" x14ac:dyDescent="0.25">
      <c r="A30" s="11" t="s">
        <v>114</v>
      </c>
      <c r="B30" s="7">
        <v>459000</v>
      </c>
      <c r="C30" s="7">
        <v>432000</v>
      </c>
      <c r="D30" s="7">
        <v>55000</v>
      </c>
      <c r="E30" s="7">
        <v>96000</v>
      </c>
      <c r="F30" s="7">
        <v>159000</v>
      </c>
      <c r="G30" s="7">
        <v>123000</v>
      </c>
      <c r="H30" s="7">
        <v>27000</v>
      </c>
      <c r="I30" s="8">
        <v>61.985213193342602</v>
      </c>
      <c r="J30" s="8">
        <v>74.213005011700801</v>
      </c>
      <c r="K30" s="8">
        <v>54.397342769000304</v>
      </c>
      <c r="L30" s="8">
        <v>82.788443261737299</v>
      </c>
      <c r="M30" s="8">
        <v>87.343444631010996</v>
      </c>
      <c r="N30" s="8">
        <v>66.766344755461901</v>
      </c>
      <c r="O30" s="8">
        <v>16.9348717170184</v>
      </c>
      <c r="P30" s="7"/>
    </row>
    <row r="31" spans="1:16" x14ac:dyDescent="0.25">
      <c r="A31" s="11" t="s">
        <v>118</v>
      </c>
      <c r="B31" s="7">
        <v>6000</v>
      </c>
      <c r="C31" s="7">
        <v>-1000</v>
      </c>
      <c r="D31" s="7">
        <v>2000</v>
      </c>
      <c r="E31" s="7">
        <v>-6000</v>
      </c>
      <c r="F31" s="7">
        <v>4000</v>
      </c>
      <c r="G31" s="7">
        <v>-2000</v>
      </c>
      <c r="H31" s="7">
        <v>7000</v>
      </c>
      <c r="I31" s="8">
        <v>0.37095295154629998</v>
      </c>
      <c r="J31" s="8">
        <v>-0.419379573757098</v>
      </c>
      <c r="K31" s="8">
        <v>1.6370352917116999</v>
      </c>
      <c r="L31" s="8">
        <v>-4.4122428446092004</v>
      </c>
      <c r="M31" s="8">
        <v>1.7292228816649</v>
      </c>
      <c r="N31" s="8">
        <v>-1.0265559414021901</v>
      </c>
      <c r="O31" s="8">
        <v>4.3180038724405003</v>
      </c>
      <c r="P31" s="7" t="s">
        <v>117</v>
      </c>
    </row>
    <row r="32" spans="1:16" x14ac:dyDescent="0.25">
      <c r="A32" s="7"/>
      <c r="B32" s="7"/>
      <c r="C32" s="7"/>
      <c r="D32" s="7"/>
      <c r="E32" s="7"/>
      <c r="F32" s="7"/>
      <c r="G32" s="7"/>
      <c r="H32" s="7"/>
      <c r="I32" s="8"/>
      <c r="J32" s="8"/>
      <c r="K32" s="8"/>
      <c r="L32" s="8"/>
      <c r="M32" s="8"/>
      <c r="N32" s="8"/>
      <c r="O32" s="8"/>
      <c r="P32" s="7"/>
    </row>
    <row r="33" spans="1:16" ht="30" customHeight="1" x14ac:dyDescent="0.3">
      <c r="A33" s="3" t="s">
        <v>373</v>
      </c>
    </row>
    <row r="34" spans="1:16" ht="62.4" x14ac:dyDescent="0.3">
      <c r="A34" s="5" t="s">
        <v>76</v>
      </c>
      <c r="B34" s="6" t="s">
        <v>402</v>
      </c>
      <c r="C34" s="6" t="s">
        <v>403</v>
      </c>
      <c r="D34" s="6" t="s">
        <v>404</v>
      </c>
      <c r="E34" s="6" t="s">
        <v>405</v>
      </c>
      <c r="F34" s="6" t="s">
        <v>406</v>
      </c>
      <c r="G34" s="6" t="s">
        <v>407</v>
      </c>
      <c r="H34" s="6" t="s">
        <v>408</v>
      </c>
      <c r="I34" s="6" t="s">
        <v>409</v>
      </c>
      <c r="J34" s="6" t="s">
        <v>410</v>
      </c>
      <c r="K34" s="6" t="s">
        <v>411</v>
      </c>
      <c r="L34" s="6" t="s">
        <v>412</v>
      </c>
      <c r="M34" s="6" t="s">
        <v>413</v>
      </c>
      <c r="N34" s="6" t="s">
        <v>414</v>
      </c>
      <c r="O34" s="6" t="s">
        <v>415</v>
      </c>
      <c r="P34" s="6" t="s">
        <v>104</v>
      </c>
    </row>
    <row r="35" spans="1:16" x14ac:dyDescent="0.25">
      <c r="A35" s="11" t="s">
        <v>105</v>
      </c>
      <c r="B35" s="7">
        <v>412000</v>
      </c>
      <c r="C35" s="7">
        <v>399000</v>
      </c>
      <c r="D35" s="7">
        <v>47000</v>
      </c>
      <c r="E35" s="7">
        <v>89000</v>
      </c>
      <c r="F35" s="7">
        <v>149000</v>
      </c>
      <c r="G35" s="7">
        <v>114000</v>
      </c>
      <c r="H35" s="7">
        <v>12000</v>
      </c>
      <c r="I35" s="8">
        <v>54.2467349025478</v>
      </c>
      <c r="J35" s="8">
        <v>67.5909890418705</v>
      </c>
      <c r="K35" s="8">
        <v>49.2495749851375</v>
      </c>
      <c r="L35" s="8">
        <v>74.111446911606805</v>
      </c>
      <c r="M35" s="8">
        <v>80.1875505254648</v>
      </c>
      <c r="N35" s="8">
        <v>60.391302738907697</v>
      </c>
      <c r="O35" s="8">
        <v>7.3921287737839796</v>
      </c>
      <c r="P35" s="7"/>
    </row>
    <row r="36" spans="1:16" x14ac:dyDescent="0.25">
      <c r="A36" s="11" t="s">
        <v>106</v>
      </c>
      <c r="B36" s="7">
        <v>408000</v>
      </c>
      <c r="C36" s="7">
        <v>394000</v>
      </c>
      <c r="D36" s="7">
        <v>48000</v>
      </c>
      <c r="E36" s="7">
        <v>89000</v>
      </c>
      <c r="F36" s="7">
        <v>146000</v>
      </c>
      <c r="G36" s="7">
        <v>111000</v>
      </c>
      <c r="H36" s="7">
        <v>14000</v>
      </c>
      <c r="I36" s="8">
        <v>53.13891884289</v>
      </c>
      <c r="J36" s="8">
        <v>66.009012831629093</v>
      </c>
      <c r="K36" s="8">
        <v>51.3800812571208</v>
      </c>
      <c r="L36" s="8">
        <v>73.733054920287699</v>
      </c>
      <c r="M36" s="8">
        <v>76.333837276821896</v>
      </c>
      <c r="N36" s="8">
        <v>57.937088514996297</v>
      </c>
      <c r="O36" s="8">
        <v>8.4145865266372493</v>
      </c>
      <c r="P36" s="7"/>
    </row>
    <row r="37" spans="1:16" x14ac:dyDescent="0.25">
      <c r="A37" s="11" t="s">
        <v>108</v>
      </c>
      <c r="B37" s="7">
        <v>413000</v>
      </c>
      <c r="C37" s="7">
        <v>401000</v>
      </c>
      <c r="D37" s="7">
        <v>49000</v>
      </c>
      <c r="E37" s="7">
        <v>93000</v>
      </c>
      <c r="F37" s="7">
        <v>147000</v>
      </c>
      <c r="G37" s="7">
        <v>111000</v>
      </c>
      <c r="H37" s="7">
        <v>13000</v>
      </c>
      <c r="I37" s="8">
        <v>53.768984110259098</v>
      </c>
      <c r="J37" s="8">
        <v>67.183207719940796</v>
      </c>
      <c r="K37" s="8">
        <v>52.734534366880702</v>
      </c>
      <c r="L37" s="8">
        <v>77.294537350419503</v>
      </c>
      <c r="M37" s="8">
        <v>76.9835335212328</v>
      </c>
      <c r="N37" s="8">
        <v>58.081213930140599</v>
      </c>
      <c r="O37" s="8">
        <v>7.39007659702773</v>
      </c>
      <c r="P37" s="7"/>
    </row>
    <row r="38" spans="1:16" x14ac:dyDescent="0.25">
      <c r="A38" s="11" t="s">
        <v>109</v>
      </c>
      <c r="B38" s="7">
        <v>412000</v>
      </c>
      <c r="C38" s="7">
        <v>398000</v>
      </c>
      <c r="D38" s="7">
        <v>52000</v>
      </c>
      <c r="E38" s="7">
        <v>88000</v>
      </c>
      <c r="F38" s="7">
        <v>144000</v>
      </c>
      <c r="G38" s="7">
        <v>114000</v>
      </c>
      <c r="H38" s="7">
        <v>14000</v>
      </c>
      <c r="I38" s="8">
        <v>53.511145069115798</v>
      </c>
      <c r="J38" s="8">
        <v>66.727324872492005</v>
      </c>
      <c r="K38" s="8">
        <v>55.305231778847698</v>
      </c>
      <c r="L38" s="8">
        <v>73.407345575959894</v>
      </c>
      <c r="M38" s="8">
        <v>75.383690538421305</v>
      </c>
      <c r="N38" s="8">
        <v>59.4777986241401</v>
      </c>
      <c r="O38" s="8">
        <v>8.0517592491101393</v>
      </c>
      <c r="P38" s="7"/>
    </row>
    <row r="39" spans="1:16" x14ac:dyDescent="0.25">
      <c r="A39" s="11" t="s">
        <v>110</v>
      </c>
      <c r="B39" s="7">
        <v>414000</v>
      </c>
      <c r="C39" s="7">
        <v>404000</v>
      </c>
      <c r="D39" s="7">
        <v>53000</v>
      </c>
      <c r="E39" s="7">
        <v>87000</v>
      </c>
      <c r="F39" s="7">
        <v>145000</v>
      </c>
      <c r="G39" s="7">
        <v>119000</v>
      </c>
      <c r="H39" s="7">
        <v>10000</v>
      </c>
      <c r="I39" s="8">
        <v>53.755168466707701</v>
      </c>
      <c r="J39" s="8">
        <v>67.816032198557807</v>
      </c>
      <c r="K39" s="8">
        <v>56.933900138131897</v>
      </c>
      <c r="L39" s="8">
        <v>73.079661883100002</v>
      </c>
      <c r="M39" s="8">
        <v>75.6920103429362</v>
      </c>
      <c r="N39" s="8">
        <v>61.987205180392401</v>
      </c>
      <c r="O39" s="8">
        <v>5.63424740871681</v>
      </c>
      <c r="P39" s="7"/>
    </row>
    <row r="40" spans="1:16" x14ac:dyDescent="0.25">
      <c r="A40" s="11" t="s">
        <v>111</v>
      </c>
      <c r="B40" s="7">
        <v>405000</v>
      </c>
      <c r="C40" s="7">
        <v>396000</v>
      </c>
      <c r="D40" s="7">
        <v>44000</v>
      </c>
      <c r="E40" s="7">
        <v>89000</v>
      </c>
      <c r="F40" s="7">
        <v>146000</v>
      </c>
      <c r="G40" s="7">
        <v>117000</v>
      </c>
      <c r="H40" s="7">
        <v>9000</v>
      </c>
      <c r="I40" s="8">
        <v>52.512911566301</v>
      </c>
      <c r="J40" s="8">
        <v>66.358084195738101</v>
      </c>
      <c r="K40" s="8">
        <v>47.394275950448502</v>
      </c>
      <c r="L40" s="8">
        <v>74.431498391310598</v>
      </c>
      <c r="M40" s="8">
        <v>76.202655865035297</v>
      </c>
      <c r="N40" s="8">
        <v>60.785292924248601</v>
      </c>
      <c r="O40" s="8">
        <v>5.3493923611111098</v>
      </c>
      <c r="P40" s="7"/>
    </row>
    <row r="41" spans="1:16" x14ac:dyDescent="0.25">
      <c r="A41" s="11" t="s">
        <v>112</v>
      </c>
      <c r="B41" s="7">
        <v>418000</v>
      </c>
      <c r="C41" s="7">
        <v>407000</v>
      </c>
      <c r="D41" s="7">
        <v>45000</v>
      </c>
      <c r="E41" s="7">
        <v>89000</v>
      </c>
      <c r="F41" s="7">
        <v>154000</v>
      </c>
      <c r="G41" s="7">
        <v>119000</v>
      </c>
      <c r="H41" s="7">
        <v>11000</v>
      </c>
      <c r="I41" s="8">
        <v>54.055816818549999</v>
      </c>
      <c r="J41" s="8">
        <v>68.238480386406096</v>
      </c>
      <c r="K41" s="8">
        <v>48.318866819319503</v>
      </c>
      <c r="L41" s="8">
        <v>75.088455317428199</v>
      </c>
      <c r="M41" s="8">
        <v>80.125282955884998</v>
      </c>
      <c r="N41" s="8">
        <v>61.886739484177497</v>
      </c>
      <c r="O41" s="8">
        <v>5.99100327153762</v>
      </c>
      <c r="P41" s="7"/>
    </row>
    <row r="42" spans="1:16" x14ac:dyDescent="0.25">
      <c r="A42" s="11" t="s">
        <v>113</v>
      </c>
      <c r="B42" s="7">
        <v>418000</v>
      </c>
      <c r="C42" s="7">
        <v>407000</v>
      </c>
      <c r="D42" s="7">
        <v>42000</v>
      </c>
      <c r="E42" s="7">
        <v>92000</v>
      </c>
      <c r="F42" s="7">
        <v>155000</v>
      </c>
      <c r="G42" s="7">
        <v>118000</v>
      </c>
      <c r="H42" s="7">
        <v>11000</v>
      </c>
      <c r="I42" s="8">
        <v>54.0003644272483</v>
      </c>
      <c r="J42" s="8">
        <v>68.138089334182197</v>
      </c>
      <c r="K42" s="8">
        <v>44.481147105682403</v>
      </c>
      <c r="L42" s="8">
        <v>77.769327621027401</v>
      </c>
      <c r="M42" s="8">
        <v>80.858393704070494</v>
      </c>
      <c r="N42" s="8">
        <v>61.108888877344803</v>
      </c>
      <c r="O42" s="8">
        <v>6.3150934972902997</v>
      </c>
      <c r="P42" s="7"/>
    </row>
    <row r="43" spans="1:16" x14ac:dyDescent="0.25">
      <c r="A43" s="11" t="s">
        <v>114</v>
      </c>
      <c r="B43" s="7">
        <v>415000</v>
      </c>
      <c r="C43" s="7">
        <v>400000</v>
      </c>
      <c r="D43" s="7">
        <v>45000</v>
      </c>
      <c r="E43" s="7">
        <v>93000</v>
      </c>
      <c r="F43" s="7">
        <v>151000</v>
      </c>
      <c r="G43" s="7">
        <v>111000</v>
      </c>
      <c r="H43" s="7">
        <v>14000</v>
      </c>
      <c r="I43" s="8">
        <v>53.502725977324801</v>
      </c>
      <c r="J43" s="8">
        <v>67.028272251308906</v>
      </c>
      <c r="K43" s="8">
        <v>47.579731775216203</v>
      </c>
      <c r="L43" s="8">
        <v>78.636799294311203</v>
      </c>
      <c r="M43" s="8">
        <v>78.605394875961593</v>
      </c>
      <c r="N43" s="8">
        <v>57.916636364580803</v>
      </c>
      <c r="O43" s="8">
        <v>8.1211739641245</v>
      </c>
      <c r="P43" s="7"/>
    </row>
    <row r="44" spans="1:16" x14ac:dyDescent="0.25">
      <c r="A44" s="11" t="s">
        <v>118</v>
      </c>
      <c r="B44" s="7">
        <v>0</v>
      </c>
      <c r="C44" s="7">
        <v>-4000</v>
      </c>
      <c r="D44" s="7">
        <v>-8000</v>
      </c>
      <c r="E44" s="7">
        <v>5000</v>
      </c>
      <c r="F44" s="7">
        <v>6000</v>
      </c>
      <c r="G44" s="7">
        <v>-8000</v>
      </c>
      <c r="H44" s="7">
        <v>5000</v>
      </c>
      <c r="I44" s="8">
        <v>-0.25244248938290098</v>
      </c>
      <c r="J44" s="8">
        <v>-0.78775994724890097</v>
      </c>
      <c r="K44" s="8">
        <v>-9.35416836291569</v>
      </c>
      <c r="L44" s="8">
        <v>5.5571374112112002</v>
      </c>
      <c r="M44" s="8">
        <v>2.9133845330253898</v>
      </c>
      <c r="N44" s="8">
        <v>-4.0705688158116002</v>
      </c>
      <c r="O44" s="8">
        <v>2.48692655540769</v>
      </c>
      <c r="P44" s="7" t="s">
        <v>117</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9"/>
  <sheetViews>
    <sheetView zoomScaleNormal="100" workbookViewId="0"/>
  </sheetViews>
  <sheetFormatPr defaultColWidth="10.90625" defaultRowHeight="15" x14ac:dyDescent="0.25"/>
  <cols>
    <col min="1" max="1" width="21.7265625" customWidth="1"/>
    <col min="2" max="13" width="14.7265625" customWidth="1"/>
    <col min="14" max="14" width="70.7265625" customWidth="1"/>
  </cols>
  <sheetData>
    <row r="1" spans="1:14" ht="19.2" x14ac:dyDescent="0.35">
      <c r="A1" s="2" t="s">
        <v>416</v>
      </c>
    </row>
    <row r="2" spans="1:14" x14ac:dyDescent="0.25">
      <c r="A2" t="s">
        <v>417</v>
      </c>
    </row>
    <row r="3" spans="1:14" ht="30" customHeight="1" x14ac:dyDescent="0.3">
      <c r="A3" s="3" t="s">
        <v>69</v>
      </c>
    </row>
    <row r="4" spans="1:14" x14ac:dyDescent="0.25">
      <c r="A4" t="s">
        <v>72</v>
      </c>
    </row>
    <row r="5" spans="1:14" x14ac:dyDescent="0.25">
      <c r="A5" t="s">
        <v>73</v>
      </c>
    </row>
    <row r="6" spans="1:14" x14ac:dyDescent="0.25">
      <c r="A6" t="s">
        <v>418</v>
      </c>
    </row>
    <row r="7" spans="1:14" ht="62.4" x14ac:dyDescent="0.3">
      <c r="A7" s="5" t="s">
        <v>76</v>
      </c>
      <c r="B7" s="6" t="s">
        <v>419</v>
      </c>
      <c r="C7" s="6" t="s">
        <v>420</v>
      </c>
      <c r="D7" s="6" t="s">
        <v>421</v>
      </c>
      <c r="E7" s="6" t="s">
        <v>422</v>
      </c>
      <c r="F7" s="6" t="s">
        <v>423</v>
      </c>
      <c r="G7" s="6" t="s">
        <v>424</v>
      </c>
      <c r="H7" s="6" t="s">
        <v>425</v>
      </c>
      <c r="I7" s="6" t="s">
        <v>426</v>
      </c>
      <c r="J7" s="6" t="s">
        <v>427</v>
      </c>
      <c r="K7" s="6" t="s">
        <v>428</v>
      </c>
      <c r="L7" s="6" t="s">
        <v>429</v>
      </c>
      <c r="M7" s="6" t="s">
        <v>430</v>
      </c>
      <c r="N7" s="6" t="s">
        <v>104</v>
      </c>
    </row>
    <row r="8" spans="1:14" x14ac:dyDescent="0.25">
      <c r="A8" s="11" t="s">
        <v>105</v>
      </c>
      <c r="B8" s="7">
        <v>27000</v>
      </c>
      <c r="C8" s="9">
        <v>8000</v>
      </c>
      <c r="D8" s="9">
        <v>8000</v>
      </c>
      <c r="E8" s="9">
        <v>7000</v>
      </c>
      <c r="F8" s="9">
        <v>4000</v>
      </c>
      <c r="G8" s="7" t="s">
        <v>431</v>
      </c>
      <c r="H8" s="8">
        <v>3.0331276975572301</v>
      </c>
      <c r="I8" s="10">
        <v>7.3126925188680101</v>
      </c>
      <c r="J8" s="10">
        <v>3.9964619661359602</v>
      </c>
      <c r="K8" s="10">
        <v>2.2359985863997101</v>
      </c>
      <c r="L8" s="10">
        <v>1.70536011404673</v>
      </c>
      <c r="M8" s="8" t="s">
        <v>431</v>
      </c>
      <c r="N8" s="7" t="s">
        <v>432</v>
      </c>
    </row>
    <row r="9" spans="1:14" x14ac:dyDescent="0.25">
      <c r="A9" s="11" t="s">
        <v>106</v>
      </c>
      <c r="B9" s="7">
        <v>26000</v>
      </c>
      <c r="C9" s="9">
        <v>7000</v>
      </c>
      <c r="D9" s="9">
        <v>7000</v>
      </c>
      <c r="E9" s="9">
        <v>7000</v>
      </c>
      <c r="F9" s="9">
        <v>4000</v>
      </c>
      <c r="G9" s="7" t="s">
        <v>431</v>
      </c>
      <c r="H9" s="8">
        <v>2.9144215008116201</v>
      </c>
      <c r="I9" s="10">
        <v>6.4082878549625404</v>
      </c>
      <c r="J9" s="10">
        <v>3.8050068854952399</v>
      </c>
      <c r="K9" s="10">
        <v>2.2889748803043202</v>
      </c>
      <c r="L9" s="10">
        <v>1.7464416146792101</v>
      </c>
      <c r="M9" s="8" t="s">
        <v>431</v>
      </c>
      <c r="N9" s="7" t="s">
        <v>432</v>
      </c>
    </row>
    <row r="10" spans="1:14" x14ac:dyDescent="0.25">
      <c r="A10" s="11" t="s">
        <v>108</v>
      </c>
      <c r="B10" s="7">
        <v>21000</v>
      </c>
      <c r="C10" s="9">
        <v>7000</v>
      </c>
      <c r="D10" s="9">
        <v>4000</v>
      </c>
      <c r="E10" s="9">
        <v>5000</v>
      </c>
      <c r="F10" s="9">
        <v>5000</v>
      </c>
      <c r="G10" s="7" t="s">
        <v>431</v>
      </c>
      <c r="H10" s="8">
        <v>2.4021704038922298</v>
      </c>
      <c r="I10" s="10">
        <v>5.8907622340758197</v>
      </c>
      <c r="J10" s="10">
        <v>1.93573966635216</v>
      </c>
      <c r="K10" s="10">
        <v>1.71885830320504</v>
      </c>
      <c r="L10" s="10">
        <v>2.0736181192904302</v>
      </c>
      <c r="M10" s="8" t="s">
        <v>431</v>
      </c>
      <c r="N10" s="7" t="s">
        <v>432</v>
      </c>
    </row>
    <row r="11" spans="1:14" x14ac:dyDescent="0.25">
      <c r="A11" s="11" t="s">
        <v>109</v>
      </c>
      <c r="B11" s="7">
        <v>21000</v>
      </c>
      <c r="C11" s="9">
        <v>7000</v>
      </c>
      <c r="D11" s="9">
        <v>5000</v>
      </c>
      <c r="E11" s="9">
        <v>4000</v>
      </c>
      <c r="F11" s="9">
        <v>5000</v>
      </c>
      <c r="G11" s="7" t="s">
        <v>431</v>
      </c>
      <c r="H11" s="8">
        <v>2.33877587427471</v>
      </c>
      <c r="I11" s="10">
        <v>5.9024196029462299</v>
      </c>
      <c r="J11" s="10">
        <v>2.4317522981764399</v>
      </c>
      <c r="K11" s="10">
        <v>1.17420040824631</v>
      </c>
      <c r="L11" s="10">
        <v>2.1741634036392399</v>
      </c>
      <c r="M11" s="8" t="s">
        <v>431</v>
      </c>
      <c r="N11" s="7" t="s">
        <v>432</v>
      </c>
    </row>
    <row r="12" spans="1:14" x14ac:dyDescent="0.25">
      <c r="A12" s="11" t="s">
        <v>110</v>
      </c>
      <c r="B12" s="7">
        <v>21000</v>
      </c>
      <c r="C12" s="9">
        <v>6000</v>
      </c>
      <c r="D12" s="9">
        <v>5000</v>
      </c>
      <c r="E12" s="9">
        <v>4000</v>
      </c>
      <c r="F12" s="9">
        <v>4000</v>
      </c>
      <c r="G12" s="9">
        <v>2000</v>
      </c>
      <c r="H12" s="8">
        <v>2.4013063863022999</v>
      </c>
      <c r="I12" s="10">
        <v>5.0280830937088501</v>
      </c>
      <c r="J12" s="10">
        <v>2.6232229198239199</v>
      </c>
      <c r="K12" s="10">
        <v>1.4399004513268201</v>
      </c>
      <c r="L12" s="10">
        <v>1.72858929363831</v>
      </c>
      <c r="M12" s="10">
        <v>6.3199641783406904</v>
      </c>
      <c r="N12" s="7" t="s">
        <v>433</v>
      </c>
    </row>
    <row r="13" spans="1:14" x14ac:dyDescent="0.25">
      <c r="A13" s="11" t="s">
        <v>111</v>
      </c>
      <c r="B13" s="7">
        <v>23000</v>
      </c>
      <c r="C13" s="9">
        <v>4000</v>
      </c>
      <c r="D13" s="9">
        <v>7000</v>
      </c>
      <c r="E13" s="9">
        <v>7000</v>
      </c>
      <c r="F13" s="9">
        <v>4000</v>
      </c>
      <c r="G13" s="7" t="s">
        <v>431</v>
      </c>
      <c r="H13" s="8">
        <v>2.6046767562744901</v>
      </c>
      <c r="I13" s="10">
        <v>4.1939387010413398</v>
      </c>
      <c r="J13" s="10">
        <v>3.45554042596922</v>
      </c>
      <c r="K13" s="10">
        <v>2.3662524780056802</v>
      </c>
      <c r="L13" s="10">
        <v>1.6037005929058199</v>
      </c>
      <c r="M13" s="8" t="s">
        <v>431</v>
      </c>
      <c r="N13" s="7" t="s">
        <v>432</v>
      </c>
    </row>
    <row r="14" spans="1:14" x14ac:dyDescent="0.25">
      <c r="A14" s="11" t="s">
        <v>112</v>
      </c>
      <c r="B14" s="7">
        <v>20000</v>
      </c>
      <c r="C14" s="9">
        <v>4000</v>
      </c>
      <c r="D14" s="9">
        <v>8000</v>
      </c>
      <c r="E14" s="9">
        <v>4000</v>
      </c>
      <c r="F14" s="9">
        <v>3000</v>
      </c>
      <c r="G14" s="7" t="s">
        <v>431</v>
      </c>
      <c r="H14" s="8">
        <v>2.2389439885200599</v>
      </c>
      <c r="I14" s="10">
        <v>4.2299489112643203</v>
      </c>
      <c r="J14" s="10">
        <v>3.8469271833435501</v>
      </c>
      <c r="K14" s="10">
        <v>1.4036615323013799</v>
      </c>
      <c r="L14" s="10">
        <v>1.2408968953622099</v>
      </c>
      <c r="M14" s="8" t="s">
        <v>431</v>
      </c>
      <c r="N14" s="7" t="s">
        <v>432</v>
      </c>
    </row>
    <row r="15" spans="1:14" x14ac:dyDescent="0.25">
      <c r="A15" s="11" t="s">
        <v>113</v>
      </c>
      <c r="B15" s="7">
        <v>18000</v>
      </c>
      <c r="C15" s="9">
        <v>3000</v>
      </c>
      <c r="D15" s="9">
        <v>7000</v>
      </c>
      <c r="E15" s="9">
        <v>4000</v>
      </c>
      <c r="F15" s="9">
        <v>3000</v>
      </c>
      <c r="G15" s="7" t="s">
        <v>431</v>
      </c>
      <c r="H15" s="8">
        <v>2.0139878399884701</v>
      </c>
      <c r="I15" s="10">
        <v>3.4034524454822201</v>
      </c>
      <c r="J15" s="10">
        <v>3.5630243503171699</v>
      </c>
      <c r="K15" s="10">
        <v>1.3450018928006799</v>
      </c>
      <c r="L15" s="10">
        <v>1.1162110991348899</v>
      </c>
      <c r="M15" s="8" t="s">
        <v>431</v>
      </c>
      <c r="N15" s="7" t="s">
        <v>432</v>
      </c>
    </row>
    <row r="16" spans="1:14" x14ac:dyDescent="0.25">
      <c r="A16" s="11" t="s">
        <v>114</v>
      </c>
      <c r="B16" s="7">
        <v>17000</v>
      </c>
      <c r="C16" s="9">
        <v>4000</v>
      </c>
      <c r="D16" s="9">
        <v>4000</v>
      </c>
      <c r="E16" s="9">
        <v>4000</v>
      </c>
      <c r="F16" s="9">
        <v>3000</v>
      </c>
      <c r="G16" s="9">
        <v>1000</v>
      </c>
      <c r="H16" s="8">
        <v>1.9424319913071</v>
      </c>
      <c r="I16" s="10">
        <v>3.6021293185603001</v>
      </c>
      <c r="J16" s="10">
        <v>2.3059025924563299</v>
      </c>
      <c r="K16" s="10">
        <v>1.40609573553298</v>
      </c>
      <c r="L16" s="10">
        <v>1.39646565705499</v>
      </c>
      <c r="M16" s="10">
        <v>3.24405530386611</v>
      </c>
      <c r="N16" s="7" t="s">
        <v>433</v>
      </c>
    </row>
    <row r="17" spans="1:14" x14ac:dyDescent="0.25">
      <c r="A17" s="11" t="s">
        <v>118</v>
      </c>
      <c r="B17" s="7">
        <v>-4000</v>
      </c>
      <c r="C17" s="9">
        <v>-2000</v>
      </c>
      <c r="D17" s="9">
        <v>-1000</v>
      </c>
      <c r="E17" s="9">
        <v>0</v>
      </c>
      <c r="F17" s="9">
        <v>-1000</v>
      </c>
      <c r="G17" s="9">
        <v>-1000</v>
      </c>
      <c r="H17" s="8">
        <v>-0.4588743949952</v>
      </c>
      <c r="I17" s="10">
        <v>-1.42595377514855</v>
      </c>
      <c r="J17" s="10">
        <v>-0.31732032736759003</v>
      </c>
      <c r="K17" s="10">
        <v>-3.3804715793840097E-2</v>
      </c>
      <c r="L17" s="10">
        <v>-0.33212363658332</v>
      </c>
      <c r="M17" s="10">
        <v>-3.0759088744745799</v>
      </c>
      <c r="N17" s="7" t="s">
        <v>433</v>
      </c>
    </row>
    <row r="18" spans="1:14" x14ac:dyDescent="0.25">
      <c r="A18" s="7"/>
      <c r="B18" s="7"/>
      <c r="C18" s="7"/>
      <c r="D18" s="7"/>
      <c r="E18" s="7"/>
      <c r="F18" s="7"/>
      <c r="G18" s="7"/>
      <c r="H18" s="8"/>
      <c r="I18" s="8"/>
      <c r="J18" s="8"/>
      <c r="K18" s="8"/>
      <c r="L18" s="8"/>
      <c r="M18" s="8"/>
      <c r="N18" s="7"/>
    </row>
    <row r="19" spans="1:14" ht="15.6" x14ac:dyDescent="0.3">
      <c r="A19" s="3"/>
      <c r="B19" s="3"/>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9"/>
  <sheetViews>
    <sheetView workbookViewId="0"/>
  </sheetViews>
  <sheetFormatPr defaultColWidth="10.90625" defaultRowHeight="15" x14ac:dyDescent="0.25"/>
  <cols>
    <col min="1" max="1" width="21.7265625" customWidth="1"/>
    <col min="2" max="7" width="16.7265625" customWidth="1"/>
    <col min="8" max="8" width="70.7265625" customWidth="1"/>
  </cols>
  <sheetData>
    <row r="1" spans="1:8" ht="19.2" x14ac:dyDescent="0.35">
      <c r="A1" s="2" t="s">
        <v>434</v>
      </c>
    </row>
    <row r="2" spans="1:8" x14ac:dyDescent="0.25">
      <c r="A2" t="s">
        <v>417</v>
      </c>
    </row>
    <row r="3" spans="1:8" ht="30" customHeight="1" x14ac:dyDescent="0.3">
      <c r="A3" s="3" t="s">
        <v>69</v>
      </c>
    </row>
    <row r="4" spans="1:8" x14ac:dyDescent="0.25">
      <c r="A4" t="s">
        <v>72</v>
      </c>
    </row>
    <row r="5" spans="1:8" x14ac:dyDescent="0.25">
      <c r="A5" t="s">
        <v>73</v>
      </c>
    </row>
    <row r="6" spans="1:8" x14ac:dyDescent="0.25">
      <c r="A6" t="s">
        <v>435</v>
      </c>
    </row>
    <row r="7" spans="1:8" x14ac:dyDescent="0.25">
      <c r="A7" t="s">
        <v>436</v>
      </c>
    </row>
    <row r="8" spans="1:8" ht="64.05" customHeight="1" x14ac:dyDescent="0.3">
      <c r="A8" s="5" t="s">
        <v>76</v>
      </c>
      <c r="B8" s="6" t="s">
        <v>419</v>
      </c>
      <c r="C8" s="6" t="s">
        <v>437</v>
      </c>
      <c r="D8" s="6" t="s">
        <v>438</v>
      </c>
      <c r="E8" s="6" t="s">
        <v>439</v>
      </c>
      <c r="F8" s="6" t="s">
        <v>440</v>
      </c>
      <c r="G8" s="6" t="s">
        <v>441</v>
      </c>
      <c r="H8" s="6" t="s">
        <v>104</v>
      </c>
    </row>
    <row r="9" spans="1:8" x14ac:dyDescent="0.25">
      <c r="A9" s="11" t="s">
        <v>105</v>
      </c>
      <c r="B9" s="7">
        <v>27000</v>
      </c>
      <c r="C9" s="7">
        <v>13000</v>
      </c>
      <c r="D9" s="9">
        <v>3000</v>
      </c>
      <c r="E9" s="7">
        <v>11000</v>
      </c>
      <c r="F9" s="9">
        <v>8000</v>
      </c>
      <c r="G9" s="8">
        <v>40.599739243807001</v>
      </c>
      <c r="H9" s="7" t="s">
        <v>442</v>
      </c>
    </row>
    <row r="10" spans="1:8" x14ac:dyDescent="0.25">
      <c r="A10" s="11" t="s">
        <v>106</v>
      </c>
      <c r="B10" s="7">
        <v>26000</v>
      </c>
      <c r="C10" s="7">
        <v>13000</v>
      </c>
      <c r="D10" s="9">
        <v>2000</v>
      </c>
      <c r="E10" s="7">
        <v>11000</v>
      </c>
      <c r="F10" s="9">
        <v>8000</v>
      </c>
      <c r="G10" s="8">
        <v>43.218453612271198</v>
      </c>
      <c r="H10" s="7" t="s">
        <v>442</v>
      </c>
    </row>
    <row r="11" spans="1:8" x14ac:dyDescent="0.25">
      <c r="A11" s="11" t="s">
        <v>108</v>
      </c>
      <c r="B11" s="7">
        <v>21000</v>
      </c>
      <c r="C11" s="7">
        <v>11000</v>
      </c>
      <c r="D11" s="9">
        <v>1000</v>
      </c>
      <c r="E11" s="9">
        <v>9000</v>
      </c>
      <c r="F11" s="9">
        <v>6000</v>
      </c>
      <c r="G11" s="10">
        <v>40.573422616240698</v>
      </c>
      <c r="H11" s="7" t="s">
        <v>443</v>
      </c>
    </row>
    <row r="12" spans="1:8" x14ac:dyDescent="0.25">
      <c r="A12" s="11" t="s">
        <v>109</v>
      </c>
      <c r="B12" s="7">
        <v>21000</v>
      </c>
      <c r="C12" s="7">
        <v>9000</v>
      </c>
      <c r="D12" s="9">
        <v>6000</v>
      </c>
      <c r="E12" s="9">
        <v>6000</v>
      </c>
      <c r="F12" s="9">
        <v>4000</v>
      </c>
      <c r="G12" s="10">
        <v>27.734865308486999</v>
      </c>
      <c r="H12" s="7" t="s">
        <v>443</v>
      </c>
    </row>
    <row r="13" spans="1:8" x14ac:dyDescent="0.25">
      <c r="A13" s="11" t="s">
        <v>110</v>
      </c>
      <c r="B13" s="7">
        <v>21000</v>
      </c>
      <c r="C13" s="7">
        <v>7000</v>
      </c>
      <c r="D13" s="9">
        <v>5000</v>
      </c>
      <c r="E13" s="9">
        <v>9000</v>
      </c>
      <c r="F13" s="9">
        <v>7000</v>
      </c>
      <c r="G13" s="10">
        <v>42.109949852369098</v>
      </c>
      <c r="H13" s="7" t="s">
        <v>443</v>
      </c>
    </row>
    <row r="14" spans="1:8" x14ac:dyDescent="0.25">
      <c r="A14" s="11" t="s">
        <v>111</v>
      </c>
      <c r="B14" s="7">
        <v>23000</v>
      </c>
      <c r="C14" s="7">
        <v>10000</v>
      </c>
      <c r="D14" s="9">
        <v>3000</v>
      </c>
      <c r="E14" s="9">
        <v>9000</v>
      </c>
      <c r="F14" s="9">
        <v>8000</v>
      </c>
      <c r="G14" s="10">
        <v>40.243425342316897</v>
      </c>
      <c r="H14" s="7" t="s">
        <v>443</v>
      </c>
    </row>
    <row r="15" spans="1:8" x14ac:dyDescent="0.25">
      <c r="A15" s="11" t="s">
        <v>112</v>
      </c>
      <c r="B15" s="7">
        <v>20000</v>
      </c>
      <c r="C15" s="9">
        <v>8000</v>
      </c>
      <c r="D15" s="9">
        <v>5000</v>
      </c>
      <c r="E15" s="9">
        <v>7000</v>
      </c>
      <c r="F15" s="9">
        <v>6000</v>
      </c>
      <c r="G15" s="10">
        <v>36.216162420382197</v>
      </c>
      <c r="H15" s="7" t="s">
        <v>444</v>
      </c>
    </row>
    <row r="16" spans="1:8" x14ac:dyDescent="0.25">
      <c r="A16" s="11" t="s">
        <v>113</v>
      </c>
      <c r="B16" s="7">
        <v>18000</v>
      </c>
      <c r="C16" s="9">
        <v>7000</v>
      </c>
      <c r="D16" s="9">
        <v>2000</v>
      </c>
      <c r="E16" s="9">
        <v>8000</v>
      </c>
      <c r="F16" s="9">
        <v>6000</v>
      </c>
      <c r="G16" s="10">
        <v>44.5791885548228</v>
      </c>
      <c r="H16" s="7" t="s">
        <v>444</v>
      </c>
    </row>
    <row r="17" spans="1:8" x14ac:dyDescent="0.25">
      <c r="A17" s="11" t="s">
        <v>114</v>
      </c>
      <c r="B17" s="7">
        <v>17000</v>
      </c>
      <c r="C17" s="9">
        <v>7000</v>
      </c>
      <c r="D17" s="9">
        <v>3000</v>
      </c>
      <c r="E17" s="9">
        <v>8000</v>
      </c>
      <c r="F17" s="9">
        <v>7000</v>
      </c>
      <c r="G17" s="10">
        <v>45.197642163661598</v>
      </c>
      <c r="H17" s="7" t="s">
        <v>444</v>
      </c>
    </row>
    <row r="18" spans="1:8" x14ac:dyDescent="0.25">
      <c r="A18" s="11" t="s">
        <v>118</v>
      </c>
      <c r="B18" s="7">
        <v>-4000</v>
      </c>
      <c r="C18" s="9">
        <v>0</v>
      </c>
      <c r="D18" s="9">
        <v>-3000</v>
      </c>
      <c r="E18" s="9">
        <v>-1000</v>
      </c>
      <c r="F18" s="9">
        <v>0</v>
      </c>
      <c r="G18" s="10">
        <v>3.0876923112924999</v>
      </c>
      <c r="H18" s="7" t="s">
        <v>444</v>
      </c>
    </row>
    <row r="19" spans="1:8" x14ac:dyDescent="0.25">
      <c r="A19" s="7"/>
      <c r="B19" s="7"/>
      <c r="C19" s="7"/>
      <c r="D19" s="7"/>
      <c r="E19" s="7"/>
      <c r="F19" s="7"/>
      <c r="G19" s="8"/>
      <c r="H19" s="7"/>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F82E8-B96D-47F0-8EF8-713EBDC97E7A}">
  <dimension ref="A1:H22"/>
  <sheetViews>
    <sheetView workbookViewId="0"/>
  </sheetViews>
  <sheetFormatPr defaultColWidth="10.90625" defaultRowHeight="15" x14ac:dyDescent="0.25"/>
  <cols>
    <col min="1" max="1" width="25.7265625" customWidth="1"/>
    <col min="2" max="7" width="18.7265625" customWidth="1"/>
    <col min="8" max="8" width="12.7265625" customWidth="1"/>
  </cols>
  <sheetData>
    <row r="1" spans="1:8" ht="19.2" x14ac:dyDescent="0.35">
      <c r="A1" s="2" t="s">
        <v>503</v>
      </c>
    </row>
    <row r="2" spans="1:8" x14ac:dyDescent="0.25">
      <c r="A2" t="s">
        <v>504</v>
      </c>
    </row>
    <row r="3" spans="1:8" ht="30" customHeight="1" x14ac:dyDescent="0.3">
      <c r="A3" s="3" t="s">
        <v>69</v>
      </c>
    </row>
    <row r="4" spans="1:8" x14ac:dyDescent="0.25">
      <c r="A4" t="s">
        <v>505</v>
      </c>
    </row>
    <row r="5" spans="1:8" x14ac:dyDescent="0.25">
      <c r="A5" t="s">
        <v>506</v>
      </c>
    </row>
    <row r="6" spans="1:8" x14ac:dyDescent="0.25">
      <c r="A6" t="s">
        <v>507</v>
      </c>
    </row>
    <row r="7" spans="1:8" ht="40.049999999999997" customHeight="1" x14ac:dyDescent="0.3">
      <c r="A7" s="5" t="s">
        <v>508</v>
      </c>
      <c r="B7" s="6" t="s">
        <v>509</v>
      </c>
      <c r="C7" s="6" t="s">
        <v>510</v>
      </c>
      <c r="D7" s="6" t="s">
        <v>511</v>
      </c>
      <c r="E7" s="6" t="s">
        <v>512</v>
      </c>
      <c r="F7" s="6" t="s">
        <v>513</v>
      </c>
      <c r="G7" s="6" t="s">
        <v>514</v>
      </c>
      <c r="H7" s="6" t="s">
        <v>515</v>
      </c>
    </row>
    <row r="8" spans="1:8" x14ac:dyDescent="0.25">
      <c r="A8" t="s">
        <v>516</v>
      </c>
      <c r="B8" s="8" t="s">
        <v>517</v>
      </c>
      <c r="C8" s="8" t="s">
        <v>518</v>
      </c>
      <c r="D8" s="8" t="s">
        <v>519</v>
      </c>
      <c r="E8" s="8" t="s">
        <v>520</v>
      </c>
      <c r="F8" s="8" t="s">
        <v>521</v>
      </c>
      <c r="G8" s="8" t="s">
        <v>522</v>
      </c>
      <c r="H8" s="13" t="s">
        <v>523</v>
      </c>
    </row>
    <row r="9" spans="1:8" x14ac:dyDescent="0.25">
      <c r="A9" t="s">
        <v>524</v>
      </c>
      <c r="B9" s="8" t="s">
        <v>525</v>
      </c>
      <c r="C9" s="8" t="s">
        <v>526</v>
      </c>
      <c r="D9" s="8" t="s">
        <v>527</v>
      </c>
      <c r="E9" s="8" t="s">
        <v>522</v>
      </c>
      <c r="F9" s="8" t="s">
        <v>528</v>
      </c>
      <c r="G9" s="8" t="s">
        <v>529</v>
      </c>
      <c r="H9" s="13" t="s">
        <v>530</v>
      </c>
    </row>
    <row r="10" spans="1:8" x14ac:dyDescent="0.25">
      <c r="A10" t="s">
        <v>531</v>
      </c>
      <c r="B10" s="8" t="s">
        <v>532</v>
      </c>
      <c r="C10" s="8" t="s">
        <v>533</v>
      </c>
      <c r="D10" s="8" t="s">
        <v>534</v>
      </c>
      <c r="E10" s="8" t="s">
        <v>535</v>
      </c>
      <c r="F10" s="8" t="s">
        <v>536</v>
      </c>
      <c r="G10" s="8" t="s">
        <v>537</v>
      </c>
      <c r="H10" s="13" t="s">
        <v>538</v>
      </c>
    </row>
    <row r="11" spans="1:8" x14ac:dyDescent="0.25">
      <c r="A11" t="s">
        <v>539</v>
      </c>
      <c r="B11" s="8" t="s">
        <v>540</v>
      </c>
      <c r="C11" s="8" t="s">
        <v>541</v>
      </c>
      <c r="D11" s="8" t="s">
        <v>542</v>
      </c>
      <c r="E11" s="8" t="s">
        <v>522</v>
      </c>
      <c r="F11" s="8" t="s">
        <v>543</v>
      </c>
      <c r="G11" s="8" t="s">
        <v>544</v>
      </c>
      <c r="H11" s="13" t="s">
        <v>545</v>
      </c>
    </row>
    <row r="12" spans="1:8" x14ac:dyDescent="0.25">
      <c r="A12" t="s">
        <v>546</v>
      </c>
      <c r="B12" s="8" t="s">
        <v>547</v>
      </c>
      <c r="C12" s="8" t="s">
        <v>548</v>
      </c>
      <c r="D12" s="8" t="s">
        <v>549</v>
      </c>
      <c r="E12" s="8" t="s">
        <v>550</v>
      </c>
      <c r="F12" s="8" t="s">
        <v>551</v>
      </c>
      <c r="G12" s="8" t="s">
        <v>552</v>
      </c>
      <c r="H12" s="13" t="s">
        <v>553</v>
      </c>
    </row>
    <row r="13" spans="1:8" x14ac:dyDescent="0.25">
      <c r="A13" t="s">
        <v>554</v>
      </c>
      <c r="B13" s="8" t="s">
        <v>540</v>
      </c>
      <c r="C13" s="8" t="s">
        <v>518</v>
      </c>
      <c r="D13" s="8" t="s">
        <v>555</v>
      </c>
      <c r="E13" s="8" t="s">
        <v>556</v>
      </c>
      <c r="F13" s="8" t="s">
        <v>557</v>
      </c>
      <c r="G13" s="8" t="s">
        <v>558</v>
      </c>
      <c r="H13" s="13" t="s">
        <v>530</v>
      </c>
    </row>
    <row r="14" spans="1:8" x14ac:dyDescent="0.25">
      <c r="A14" t="s">
        <v>559</v>
      </c>
      <c r="B14" s="8" t="s">
        <v>560</v>
      </c>
      <c r="C14" s="8" t="s">
        <v>561</v>
      </c>
      <c r="D14" s="8" t="s">
        <v>562</v>
      </c>
      <c r="E14" s="8" t="s">
        <v>563</v>
      </c>
      <c r="F14" s="8" t="s">
        <v>564</v>
      </c>
      <c r="G14" s="8" t="s">
        <v>565</v>
      </c>
      <c r="H14" s="13" t="s">
        <v>566</v>
      </c>
    </row>
    <row r="15" spans="1:8" x14ac:dyDescent="0.25">
      <c r="A15" t="s">
        <v>567</v>
      </c>
      <c r="B15" s="8" t="s">
        <v>568</v>
      </c>
      <c r="C15" s="8" t="s">
        <v>533</v>
      </c>
      <c r="D15" s="8" t="s">
        <v>569</v>
      </c>
      <c r="E15" s="8" t="s">
        <v>570</v>
      </c>
      <c r="F15" s="8" t="s">
        <v>571</v>
      </c>
      <c r="G15" s="8" t="s">
        <v>572</v>
      </c>
      <c r="H15" s="13" t="s">
        <v>573</v>
      </c>
    </row>
    <row r="16" spans="1:8" x14ac:dyDescent="0.25">
      <c r="A16" t="s">
        <v>574</v>
      </c>
      <c r="B16" s="8" t="s">
        <v>575</v>
      </c>
      <c r="C16" s="8" t="s">
        <v>576</v>
      </c>
      <c r="D16" s="8" t="s">
        <v>577</v>
      </c>
      <c r="E16" s="8" t="s">
        <v>526</v>
      </c>
      <c r="F16" s="8" t="s">
        <v>536</v>
      </c>
      <c r="G16" s="8" t="s">
        <v>578</v>
      </c>
      <c r="H16" s="13" t="s">
        <v>579</v>
      </c>
    </row>
    <row r="17" spans="1:8" x14ac:dyDescent="0.25">
      <c r="A17" t="s">
        <v>580</v>
      </c>
      <c r="B17" s="8" t="s">
        <v>581</v>
      </c>
      <c r="C17" s="8" t="s">
        <v>576</v>
      </c>
      <c r="D17" s="8" t="s">
        <v>582</v>
      </c>
      <c r="E17" s="8" t="s">
        <v>556</v>
      </c>
      <c r="F17" s="8" t="s">
        <v>583</v>
      </c>
      <c r="G17" s="8" t="s">
        <v>544</v>
      </c>
      <c r="H17" s="13" t="s">
        <v>584</v>
      </c>
    </row>
    <row r="18" spans="1:8" x14ac:dyDescent="0.25">
      <c r="A18" t="s">
        <v>585</v>
      </c>
      <c r="B18" s="8" t="s">
        <v>586</v>
      </c>
      <c r="C18" s="8" t="s">
        <v>587</v>
      </c>
      <c r="D18" s="8" t="s">
        <v>588</v>
      </c>
      <c r="E18" s="8" t="s">
        <v>589</v>
      </c>
      <c r="F18" s="8" t="s">
        <v>590</v>
      </c>
      <c r="G18" s="8" t="s">
        <v>591</v>
      </c>
      <c r="H18" s="13" t="s">
        <v>592</v>
      </c>
    </row>
    <row r="19" spans="1:8" x14ac:dyDescent="0.25">
      <c r="A19" t="s">
        <v>593</v>
      </c>
      <c r="B19" s="8" t="s">
        <v>594</v>
      </c>
      <c r="C19" s="8" t="s">
        <v>522</v>
      </c>
      <c r="D19" s="8" t="s">
        <v>595</v>
      </c>
      <c r="E19" s="8" t="s">
        <v>596</v>
      </c>
      <c r="F19" s="8" t="s">
        <v>597</v>
      </c>
      <c r="G19" s="8" t="s">
        <v>598</v>
      </c>
      <c r="H19" s="13" t="s">
        <v>545</v>
      </c>
    </row>
    <row r="20" spans="1:8" x14ac:dyDescent="0.25">
      <c r="A20" t="s">
        <v>599</v>
      </c>
      <c r="B20" s="8" t="s">
        <v>600</v>
      </c>
      <c r="C20" s="8" t="s">
        <v>552</v>
      </c>
      <c r="D20" s="8" t="s">
        <v>601</v>
      </c>
      <c r="E20" s="8" t="s">
        <v>565</v>
      </c>
      <c r="F20" s="8" t="s">
        <v>583</v>
      </c>
      <c r="G20" s="8" t="s">
        <v>544</v>
      </c>
      <c r="H20" s="13" t="s">
        <v>573</v>
      </c>
    </row>
    <row r="21" spans="1:8" x14ac:dyDescent="0.25">
      <c r="A21" t="s">
        <v>602</v>
      </c>
      <c r="B21" s="8" t="s">
        <v>603</v>
      </c>
      <c r="C21" s="8" t="s">
        <v>604</v>
      </c>
      <c r="D21" s="8" t="s">
        <v>605</v>
      </c>
      <c r="E21" s="8" t="s">
        <v>576</v>
      </c>
      <c r="F21" s="8" t="s">
        <v>606</v>
      </c>
      <c r="G21" s="8" t="s">
        <v>596</v>
      </c>
      <c r="H21" s="13" t="s">
        <v>607</v>
      </c>
    </row>
    <row r="22" spans="1:8" x14ac:dyDescent="0.25">
      <c r="A22" t="s">
        <v>608</v>
      </c>
      <c r="B22" s="8" t="s">
        <v>609</v>
      </c>
      <c r="C22" s="8" t="s">
        <v>552</v>
      </c>
      <c r="D22" s="8" t="s">
        <v>610</v>
      </c>
      <c r="E22" s="8" t="s">
        <v>565</v>
      </c>
      <c r="F22" s="8" t="s">
        <v>583</v>
      </c>
      <c r="G22" s="8" t="s">
        <v>544</v>
      </c>
      <c r="H22" s="13" t="s">
        <v>573</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1487D-24DE-41EC-B330-7DA0DE5D7C37}">
  <dimension ref="A1:E18"/>
  <sheetViews>
    <sheetView workbookViewId="0"/>
  </sheetViews>
  <sheetFormatPr defaultColWidth="10.90625" defaultRowHeight="15" x14ac:dyDescent="0.25"/>
  <cols>
    <col min="1" max="1" width="20.7265625" style="17" customWidth="1"/>
    <col min="2" max="5" width="18.7265625" style="17" customWidth="1"/>
    <col min="6" max="16384" width="10.90625" style="17"/>
  </cols>
  <sheetData>
    <row r="1" spans="1:5" ht="19.2" x14ac:dyDescent="0.35">
      <c r="A1" s="16" t="s">
        <v>699</v>
      </c>
    </row>
    <row r="2" spans="1:5" x14ac:dyDescent="0.25">
      <c r="A2" s="17" t="s">
        <v>612</v>
      </c>
    </row>
    <row r="3" spans="1:5" ht="30" customHeight="1" x14ac:dyDescent="0.3">
      <c r="A3" s="18" t="s">
        <v>69</v>
      </c>
    </row>
    <row r="4" spans="1:5" x14ac:dyDescent="0.25">
      <c r="A4" s="17" t="s">
        <v>700</v>
      </c>
    </row>
    <row r="5" spans="1:5" x14ac:dyDescent="0.25">
      <c r="A5" s="17" t="s">
        <v>613</v>
      </c>
    </row>
    <row r="6" spans="1:5" ht="60" customHeight="1" x14ac:dyDescent="0.3">
      <c r="A6" s="19" t="s">
        <v>508</v>
      </c>
      <c r="B6" s="20" t="s">
        <v>511</v>
      </c>
      <c r="C6" s="20" t="s">
        <v>701</v>
      </c>
      <c r="D6" s="20" t="s">
        <v>513</v>
      </c>
      <c r="E6" s="20" t="s">
        <v>702</v>
      </c>
    </row>
    <row r="7" spans="1:5" x14ac:dyDescent="0.25">
      <c r="A7" s="17" t="s">
        <v>608</v>
      </c>
      <c r="B7" s="23" t="s">
        <v>610</v>
      </c>
      <c r="C7" s="22" t="s">
        <v>703</v>
      </c>
      <c r="D7" s="23" t="s">
        <v>583</v>
      </c>
      <c r="E7" s="22" t="s">
        <v>704</v>
      </c>
    </row>
    <row r="8" spans="1:5" x14ac:dyDescent="0.25">
      <c r="A8" s="17" t="s">
        <v>516</v>
      </c>
      <c r="B8" s="21" t="s">
        <v>519</v>
      </c>
      <c r="C8" s="22" t="s">
        <v>705</v>
      </c>
      <c r="D8" s="21" t="s">
        <v>521</v>
      </c>
      <c r="E8" s="22" t="s">
        <v>706</v>
      </c>
    </row>
    <row r="9" spans="1:5" x14ac:dyDescent="0.25">
      <c r="A9" s="17" t="s">
        <v>524</v>
      </c>
      <c r="B9" s="21" t="s">
        <v>527</v>
      </c>
      <c r="C9" s="22" t="s">
        <v>707</v>
      </c>
      <c r="D9" s="21" t="s">
        <v>528</v>
      </c>
      <c r="E9" s="22" t="s">
        <v>708</v>
      </c>
    </row>
    <row r="10" spans="1:5" x14ac:dyDescent="0.25">
      <c r="A10" s="17" t="s">
        <v>531</v>
      </c>
      <c r="B10" s="21" t="s">
        <v>534</v>
      </c>
      <c r="C10" s="22" t="s">
        <v>707</v>
      </c>
      <c r="D10" s="21" t="s">
        <v>536</v>
      </c>
      <c r="E10" s="22" t="s">
        <v>709</v>
      </c>
    </row>
    <row r="11" spans="1:5" x14ac:dyDescent="0.25">
      <c r="A11" s="17" t="s">
        <v>539</v>
      </c>
      <c r="B11" s="21" t="s">
        <v>542</v>
      </c>
      <c r="C11" s="22" t="s">
        <v>710</v>
      </c>
      <c r="D11" s="21" t="s">
        <v>543</v>
      </c>
      <c r="E11" s="22" t="s">
        <v>711</v>
      </c>
    </row>
    <row r="12" spans="1:5" x14ac:dyDescent="0.25">
      <c r="A12" s="17" t="s">
        <v>546</v>
      </c>
      <c r="B12" s="21" t="s">
        <v>549</v>
      </c>
      <c r="C12" s="22" t="s">
        <v>712</v>
      </c>
      <c r="D12" s="21" t="s">
        <v>551</v>
      </c>
      <c r="E12" s="22" t="s">
        <v>708</v>
      </c>
    </row>
    <row r="13" spans="1:5" x14ac:dyDescent="0.25">
      <c r="A13" s="17" t="s">
        <v>554</v>
      </c>
      <c r="B13" s="21" t="s">
        <v>555</v>
      </c>
      <c r="C13" s="22" t="s">
        <v>713</v>
      </c>
      <c r="D13" s="21" t="s">
        <v>557</v>
      </c>
      <c r="E13" s="22" t="s">
        <v>708</v>
      </c>
    </row>
    <row r="14" spans="1:5" x14ac:dyDescent="0.25">
      <c r="A14" s="17" t="s">
        <v>559</v>
      </c>
      <c r="B14" s="21" t="s">
        <v>562</v>
      </c>
      <c r="C14" s="22" t="s">
        <v>713</v>
      </c>
      <c r="D14" s="21" t="s">
        <v>564</v>
      </c>
      <c r="E14" s="22" t="s">
        <v>711</v>
      </c>
    </row>
    <row r="15" spans="1:5" x14ac:dyDescent="0.25">
      <c r="A15" s="17" t="s">
        <v>567</v>
      </c>
      <c r="B15" s="21" t="s">
        <v>569</v>
      </c>
      <c r="C15" s="22" t="s">
        <v>706</v>
      </c>
      <c r="D15" s="21" t="s">
        <v>571</v>
      </c>
      <c r="E15" s="22" t="s">
        <v>714</v>
      </c>
    </row>
    <row r="16" spans="1:5" x14ac:dyDescent="0.25">
      <c r="A16" s="17" t="s">
        <v>574</v>
      </c>
      <c r="B16" s="21" t="s">
        <v>577</v>
      </c>
      <c r="C16" s="22" t="s">
        <v>713</v>
      </c>
      <c r="D16" s="21" t="s">
        <v>536</v>
      </c>
      <c r="E16" s="22" t="s">
        <v>709</v>
      </c>
    </row>
    <row r="17" spans="1:5" x14ac:dyDescent="0.25">
      <c r="A17" s="17" t="s">
        <v>585</v>
      </c>
      <c r="B17" s="21" t="s">
        <v>588</v>
      </c>
      <c r="C17" s="22" t="s">
        <v>715</v>
      </c>
      <c r="D17" s="21" t="s">
        <v>590</v>
      </c>
      <c r="E17" s="22" t="s">
        <v>716</v>
      </c>
    </row>
    <row r="18" spans="1:5" x14ac:dyDescent="0.25">
      <c r="A18" s="17" t="s">
        <v>593</v>
      </c>
      <c r="B18" s="21" t="s">
        <v>595</v>
      </c>
      <c r="C18" s="22" t="s">
        <v>717</v>
      </c>
      <c r="D18" s="21" t="s">
        <v>597</v>
      </c>
      <c r="E18" s="22" t="s">
        <v>718</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2862C-171A-4695-9C40-8FD81EDE259B}">
  <dimension ref="A1:G16"/>
  <sheetViews>
    <sheetView workbookViewId="0"/>
  </sheetViews>
  <sheetFormatPr defaultColWidth="10.90625" defaultRowHeight="15" x14ac:dyDescent="0.25"/>
  <cols>
    <col min="1" max="1" width="20.7265625" customWidth="1"/>
    <col min="2" max="7" width="15.7265625" customWidth="1"/>
  </cols>
  <sheetData>
    <row r="1" spans="1:7" ht="19.2" x14ac:dyDescent="0.35">
      <c r="A1" s="2" t="s">
        <v>611</v>
      </c>
    </row>
    <row r="2" spans="1:7" x14ac:dyDescent="0.25">
      <c r="A2" t="s">
        <v>612</v>
      </c>
    </row>
    <row r="3" spans="1:7" ht="30" customHeight="1" x14ac:dyDescent="0.3">
      <c r="A3" s="3" t="s">
        <v>69</v>
      </c>
    </row>
    <row r="4" spans="1:7" x14ac:dyDescent="0.25">
      <c r="A4" t="s">
        <v>505</v>
      </c>
    </row>
    <row r="5" spans="1:7" x14ac:dyDescent="0.25">
      <c r="A5" t="s">
        <v>613</v>
      </c>
    </row>
    <row r="6" spans="1:7" ht="30" customHeight="1" x14ac:dyDescent="0.3">
      <c r="A6" s="5" t="s">
        <v>614</v>
      </c>
      <c r="B6" s="6" t="s">
        <v>615</v>
      </c>
      <c r="C6" s="6" t="s">
        <v>616</v>
      </c>
      <c r="D6" s="6" t="s">
        <v>617</v>
      </c>
      <c r="E6" s="6" t="s">
        <v>618</v>
      </c>
      <c r="F6" s="6" t="s">
        <v>619</v>
      </c>
      <c r="G6" s="6" t="s">
        <v>620</v>
      </c>
    </row>
    <row r="7" spans="1:7" x14ac:dyDescent="0.25">
      <c r="A7" t="s">
        <v>621</v>
      </c>
      <c r="B7" s="14" t="s">
        <v>622</v>
      </c>
      <c r="C7" s="14" t="s">
        <v>623</v>
      </c>
      <c r="D7" s="14" t="s">
        <v>624</v>
      </c>
      <c r="E7" s="14" t="s">
        <v>625</v>
      </c>
      <c r="F7" s="14" t="s">
        <v>626</v>
      </c>
      <c r="G7" s="14" t="s">
        <v>627</v>
      </c>
    </row>
    <row r="8" spans="1:7" x14ac:dyDescent="0.25">
      <c r="A8" t="s">
        <v>628</v>
      </c>
      <c r="B8" s="14" t="s">
        <v>629</v>
      </c>
      <c r="C8" s="14" t="s">
        <v>630</v>
      </c>
      <c r="D8" s="14" t="s">
        <v>631</v>
      </c>
      <c r="E8" s="14" t="s">
        <v>632</v>
      </c>
      <c r="F8" s="14" t="s">
        <v>633</v>
      </c>
      <c r="G8" s="14" t="s">
        <v>634</v>
      </c>
    </row>
    <row r="9" spans="1:7" x14ac:dyDescent="0.25">
      <c r="A9" t="s">
        <v>513</v>
      </c>
      <c r="B9" s="14" t="s">
        <v>635</v>
      </c>
      <c r="C9" s="14" t="s">
        <v>606</v>
      </c>
      <c r="D9" s="14" t="s">
        <v>33</v>
      </c>
      <c r="E9" s="14" t="s">
        <v>636</v>
      </c>
      <c r="F9" s="14" t="s">
        <v>596</v>
      </c>
      <c r="G9" s="14" t="s">
        <v>637</v>
      </c>
    </row>
    <row r="10" spans="1:7" x14ac:dyDescent="0.25">
      <c r="A10" t="s">
        <v>638</v>
      </c>
      <c r="B10" s="14" t="s">
        <v>639</v>
      </c>
      <c r="C10" s="14" t="s">
        <v>640</v>
      </c>
      <c r="D10" s="14" t="s">
        <v>641</v>
      </c>
      <c r="E10" s="15" t="s">
        <v>642</v>
      </c>
      <c r="F10" s="14" t="s">
        <v>544</v>
      </c>
      <c r="G10" s="14" t="s">
        <v>643</v>
      </c>
    </row>
    <row r="11" spans="1:7" x14ac:dyDescent="0.25">
      <c r="A11" t="s">
        <v>644</v>
      </c>
      <c r="B11" s="14" t="s">
        <v>645</v>
      </c>
      <c r="C11" s="14" t="s">
        <v>646</v>
      </c>
      <c r="D11" s="14" t="s">
        <v>647</v>
      </c>
      <c r="E11" s="14" t="s">
        <v>648</v>
      </c>
      <c r="F11" s="14" t="s">
        <v>649</v>
      </c>
      <c r="G11" s="14" t="s">
        <v>650</v>
      </c>
    </row>
    <row r="13" spans="1:7" x14ac:dyDescent="0.25">
      <c r="B13" s="8"/>
      <c r="C13" s="8"/>
      <c r="D13" s="8"/>
      <c r="E13" s="8"/>
      <c r="F13" s="8"/>
      <c r="G13" s="8"/>
    </row>
    <row r="14" spans="1:7" x14ac:dyDescent="0.25">
      <c r="B14" s="8"/>
      <c r="C14" s="8"/>
      <c r="D14" s="8"/>
      <c r="E14" s="8"/>
      <c r="F14" s="8"/>
      <c r="G14" s="8"/>
    </row>
    <row r="15" spans="1:7" x14ac:dyDescent="0.25">
      <c r="B15" s="8"/>
      <c r="C15" s="8"/>
      <c r="D15" s="8"/>
      <c r="E15" s="8"/>
      <c r="F15" s="8"/>
      <c r="G15" s="8"/>
    </row>
    <row r="16" spans="1:7" x14ac:dyDescent="0.25">
      <c r="B16" s="8"/>
      <c r="C16" s="8"/>
      <c r="D16" s="8"/>
      <c r="E16" s="8"/>
      <c r="F16" s="8"/>
      <c r="G16" s="8"/>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9946E-F6E2-41D8-82F8-D4E545152711}">
  <dimension ref="A1:H11"/>
  <sheetViews>
    <sheetView workbookViewId="0"/>
  </sheetViews>
  <sheetFormatPr defaultColWidth="10.90625" defaultRowHeight="15" x14ac:dyDescent="0.25"/>
  <cols>
    <col min="1" max="1" width="33.1796875" customWidth="1"/>
    <col min="2" max="8" width="15.7265625" customWidth="1"/>
  </cols>
  <sheetData>
    <row r="1" spans="1:8" ht="19.2" x14ac:dyDescent="0.35">
      <c r="A1" s="2" t="s">
        <v>651</v>
      </c>
    </row>
    <row r="2" spans="1:8" x14ac:dyDescent="0.25">
      <c r="A2" t="s">
        <v>612</v>
      </c>
    </row>
    <row r="3" spans="1:8" ht="15.6" x14ac:dyDescent="0.3">
      <c r="A3" s="3" t="s">
        <v>69</v>
      </c>
    </row>
    <row r="4" spans="1:8" x14ac:dyDescent="0.25">
      <c r="A4" t="s">
        <v>505</v>
      </c>
    </row>
    <row r="5" spans="1:8" ht="49.95" customHeight="1" x14ac:dyDescent="0.3">
      <c r="A5" s="5" t="s">
        <v>652</v>
      </c>
      <c r="B5" s="6" t="s">
        <v>653</v>
      </c>
      <c r="C5" s="6" t="s">
        <v>654</v>
      </c>
      <c r="D5" s="6" t="s">
        <v>655</v>
      </c>
      <c r="E5" s="6" t="s">
        <v>656</v>
      </c>
      <c r="F5" s="6" t="s">
        <v>657</v>
      </c>
      <c r="G5" s="6" t="s">
        <v>658</v>
      </c>
      <c r="H5" s="6" t="s">
        <v>659</v>
      </c>
    </row>
    <row r="6" spans="1:8" x14ac:dyDescent="0.25">
      <c r="A6" t="s">
        <v>660</v>
      </c>
      <c r="B6" s="14" t="s">
        <v>630</v>
      </c>
      <c r="C6" s="14" t="s">
        <v>661</v>
      </c>
      <c r="D6" s="14" t="s">
        <v>662</v>
      </c>
      <c r="E6" s="14" t="s">
        <v>663</v>
      </c>
      <c r="F6" s="14" t="s">
        <v>633</v>
      </c>
      <c r="G6" s="14" t="s">
        <v>664</v>
      </c>
      <c r="H6" s="14" t="s">
        <v>664</v>
      </c>
    </row>
    <row r="7" spans="1:8" x14ac:dyDescent="0.25">
      <c r="A7" t="s">
        <v>665</v>
      </c>
      <c r="B7" s="14" t="s">
        <v>666</v>
      </c>
      <c r="C7" s="14" t="s">
        <v>667</v>
      </c>
      <c r="D7" s="14" t="s">
        <v>633</v>
      </c>
      <c r="E7" s="14" t="s">
        <v>668</v>
      </c>
      <c r="F7" s="14" t="s">
        <v>669</v>
      </c>
      <c r="G7" s="14" t="s">
        <v>670</v>
      </c>
      <c r="H7" s="14" t="s">
        <v>671</v>
      </c>
    </row>
    <row r="8" spans="1:8" x14ac:dyDescent="0.25">
      <c r="A8" t="s">
        <v>672</v>
      </c>
      <c r="B8" s="14" t="s">
        <v>673</v>
      </c>
      <c r="C8" s="14" t="s">
        <v>674</v>
      </c>
      <c r="D8" s="14" t="s">
        <v>649</v>
      </c>
      <c r="E8" s="14" t="s">
        <v>668</v>
      </c>
      <c r="F8" s="14" t="s">
        <v>675</v>
      </c>
      <c r="G8" s="14" t="s">
        <v>676</v>
      </c>
      <c r="H8" s="14" t="s">
        <v>677</v>
      </c>
    </row>
    <row r="9" spans="1:8" x14ac:dyDescent="0.25">
      <c r="A9" t="s">
        <v>678</v>
      </c>
      <c r="B9" s="14" t="s">
        <v>679</v>
      </c>
      <c r="C9" s="14" t="s">
        <v>680</v>
      </c>
      <c r="D9" s="14" t="s">
        <v>681</v>
      </c>
      <c r="E9" s="14" t="s">
        <v>682</v>
      </c>
      <c r="F9" s="14" t="s">
        <v>683</v>
      </c>
      <c r="G9" s="14" t="s">
        <v>684</v>
      </c>
      <c r="H9" s="14" t="s">
        <v>684</v>
      </c>
    </row>
    <row r="10" spans="1:8" x14ac:dyDescent="0.25">
      <c r="A10" t="s">
        <v>685</v>
      </c>
      <c r="B10" s="14" t="s">
        <v>686</v>
      </c>
      <c r="C10" s="14" t="s">
        <v>687</v>
      </c>
      <c r="D10" s="14" t="s">
        <v>688</v>
      </c>
      <c r="E10" s="14" t="s">
        <v>689</v>
      </c>
      <c r="F10" s="14" t="s">
        <v>690</v>
      </c>
      <c r="G10" s="14" t="s">
        <v>691</v>
      </c>
      <c r="H10" s="14" t="s">
        <v>692</v>
      </c>
    </row>
    <row r="11" spans="1:8" x14ac:dyDescent="0.25">
      <c r="A11" t="s">
        <v>693</v>
      </c>
      <c r="B11" s="14" t="s">
        <v>694</v>
      </c>
      <c r="C11" s="14" t="s">
        <v>695</v>
      </c>
      <c r="D11" s="14" t="s">
        <v>696</v>
      </c>
      <c r="E11" s="14" t="s">
        <v>689</v>
      </c>
      <c r="F11" s="14" t="s">
        <v>697</v>
      </c>
      <c r="G11" s="14" t="s">
        <v>698</v>
      </c>
      <c r="H11" s="14" t="s">
        <v>692</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27"/>
  <sheetViews>
    <sheetView workbookViewId="0"/>
  </sheetViews>
  <sheetFormatPr defaultColWidth="10.90625" defaultRowHeight="15" x14ac:dyDescent="0.25"/>
  <cols>
    <col min="1" max="1" width="25.7265625" customWidth="1"/>
    <col min="2" max="2" width="100.7265625" customWidth="1"/>
  </cols>
  <sheetData>
    <row r="1" spans="1:2" ht="19.2" x14ac:dyDescent="0.35">
      <c r="A1" s="2" t="s">
        <v>445</v>
      </c>
    </row>
    <row r="2" spans="1:2" ht="15.6" x14ac:dyDescent="0.3">
      <c r="A2" s="5" t="s">
        <v>446</v>
      </c>
      <c r="B2" s="5" t="s">
        <v>447</v>
      </c>
    </row>
    <row r="3" spans="1:2" ht="75" customHeight="1" x14ac:dyDescent="0.25">
      <c r="A3" t="s">
        <v>448</v>
      </c>
      <c r="B3" s="4" t="s">
        <v>449</v>
      </c>
    </row>
    <row r="4" spans="1:2" ht="60" x14ac:dyDescent="0.25">
      <c r="A4" t="s">
        <v>450</v>
      </c>
      <c r="B4" s="4" t="s">
        <v>451</v>
      </c>
    </row>
    <row r="5" spans="1:2" ht="45" x14ac:dyDescent="0.25">
      <c r="A5" t="s">
        <v>452</v>
      </c>
      <c r="B5" s="4" t="s">
        <v>453</v>
      </c>
    </row>
    <row r="6" spans="1:2" x14ac:dyDescent="0.25">
      <c r="A6" t="s">
        <v>454</v>
      </c>
      <c r="B6" s="4" t="s">
        <v>455</v>
      </c>
    </row>
    <row r="7" spans="1:2" ht="90" x14ac:dyDescent="0.25">
      <c r="A7" t="s">
        <v>456</v>
      </c>
      <c r="B7" s="4" t="s">
        <v>457</v>
      </c>
    </row>
    <row r="8" spans="1:2" ht="75" x14ac:dyDescent="0.25">
      <c r="A8" t="s">
        <v>458</v>
      </c>
      <c r="B8" s="4" t="s">
        <v>459</v>
      </c>
    </row>
    <row r="9" spans="1:2" x14ac:dyDescent="0.25">
      <c r="A9" t="s">
        <v>460</v>
      </c>
      <c r="B9" s="4" t="s">
        <v>461</v>
      </c>
    </row>
    <row r="10" spans="1:2" ht="45" x14ac:dyDescent="0.25">
      <c r="A10" t="s">
        <v>462</v>
      </c>
      <c r="B10" s="4" t="s">
        <v>463</v>
      </c>
    </row>
    <row r="11" spans="1:2" x14ac:dyDescent="0.25">
      <c r="A11" t="s">
        <v>464</v>
      </c>
      <c r="B11" s="4" t="s">
        <v>465</v>
      </c>
    </row>
    <row r="12" spans="1:2" x14ac:dyDescent="0.25">
      <c r="A12" t="s">
        <v>466</v>
      </c>
      <c r="B12" s="4" t="s">
        <v>467</v>
      </c>
    </row>
    <row r="13" spans="1:2" x14ac:dyDescent="0.25">
      <c r="A13" t="s">
        <v>468</v>
      </c>
      <c r="B13" s="4" t="s">
        <v>469</v>
      </c>
    </row>
    <row r="14" spans="1:2" x14ac:dyDescent="0.25">
      <c r="A14" t="s">
        <v>470</v>
      </c>
      <c r="B14" s="4" t="s">
        <v>471</v>
      </c>
    </row>
    <row r="15" spans="1:2" ht="60" x14ac:dyDescent="0.25">
      <c r="A15" t="s">
        <v>472</v>
      </c>
      <c r="B15" s="4" t="s">
        <v>473</v>
      </c>
    </row>
    <row r="16" spans="1:2" ht="30" x14ac:dyDescent="0.25">
      <c r="A16" t="s">
        <v>474</v>
      </c>
      <c r="B16" s="4" t="s">
        <v>475</v>
      </c>
    </row>
    <row r="17" spans="1:2" ht="60" x14ac:dyDescent="0.25">
      <c r="A17" t="s">
        <v>476</v>
      </c>
      <c r="B17" s="4" t="s">
        <v>477</v>
      </c>
    </row>
    <row r="18" spans="1:2" ht="30" x14ac:dyDescent="0.25">
      <c r="A18" t="s">
        <v>478</v>
      </c>
      <c r="B18" s="4" t="s">
        <v>479</v>
      </c>
    </row>
    <row r="19" spans="1:2" x14ac:dyDescent="0.25">
      <c r="A19" t="s">
        <v>480</v>
      </c>
      <c r="B19" s="4" t="s">
        <v>481</v>
      </c>
    </row>
    <row r="20" spans="1:2" ht="45" x14ac:dyDescent="0.25">
      <c r="A20" t="s">
        <v>482</v>
      </c>
      <c r="B20" s="4" t="s">
        <v>483</v>
      </c>
    </row>
    <row r="21" spans="1:2" ht="45" x14ac:dyDescent="0.25">
      <c r="A21" t="s">
        <v>484</v>
      </c>
      <c r="B21" s="4" t="s">
        <v>485</v>
      </c>
    </row>
    <row r="22" spans="1:2" ht="120" x14ac:dyDescent="0.25">
      <c r="A22" t="s">
        <v>486</v>
      </c>
      <c r="B22" s="4" t="s">
        <v>487</v>
      </c>
    </row>
    <row r="23" spans="1:2" ht="30" x14ac:dyDescent="0.25">
      <c r="A23" t="s">
        <v>117</v>
      </c>
      <c r="B23" s="4" t="s">
        <v>488</v>
      </c>
    </row>
    <row r="24" spans="1:2" x14ac:dyDescent="0.25">
      <c r="A24" t="s">
        <v>489</v>
      </c>
      <c r="B24" s="12" t="s">
        <v>492</v>
      </c>
    </row>
    <row r="25" spans="1:2" ht="45" x14ac:dyDescent="0.25">
      <c r="A25" t="s">
        <v>490</v>
      </c>
      <c r="B25" s="4" t="s">
        <v>491</v>
      </c>
    </row>
    <row r="26" spans="1:2" x14ac:dyDescent="0.25">
      <c r="B26" s="4"/>
    </row>
    <row r="27" spans="1:2" x14ac:dyDescent="0.25">
      <c r="B27" s="4"/>
    </row>
  </sheetData>
  <hyperlinks>
    <hyperlink ref="B24" r:id="rId1" xr:uid="{00000000-0004-0000-0D00-000000000000}"/>
  </hyperlinks>
  <pageMargins left="0.7" right="0.7" top="0.75" bottom="0.75" header="0.3" footer="0.3"/>
  <pageSetup paperSize="9" orientation="portrait" horizontalDpi="300" verticalDpi="30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workbookViewId="0"/>
  </sheetViews>
  <sheetFormatPr defaultColWidth="10.90625" defaultRowHeight="15" x14ac:dyDescent="0.25"/>
  <cols>
    <col min="3" max="3" width="84.7265625" customWidth="1"/>
  </cols>
  <sheetData>
    <row r="1" spans="1:3" ht="19.2" x14ac:dyDescent="0.35">
      <c r="A1" s="2" t="s">
        <v>15</v>
      </c>
    </row>
    <row r="2" spans="1:3" ht="31.2" x14ac:dyDescent="0.3">
      <c r="A2" s="5" t="s">
        <v>16</v>
      </c>
      <c r="B2" s="5" t="s">
        <v>17</v>
      </c>
      <c r="C2" s="5" t="s">
        <v>18</v>
      </c>
    </row>
    <row r="3" spans="1:3" x14ac:dyDescent="0.25">
      <c r="A3" t="s">
        <v>19</v>
      </c>
      <c r="B3" s="1" t="str">
        <f>HYPERLINK("#2.1!A7", "2.1a")</f>
        <v>2.1a</v>
      </c>
      <c r="C3" t="s">
        <v>20</v>
      </c>
    </row>
    <row r="4" spans="1:3" x14ac:dyDescent="0.25">
      <c r="A4" t="s">
        <v>19</v>
      </c>
      <c r="B4" s="1" t="str">
        <f>HYPERLINK("#2.1!A19", "2.1b")</f>
        <v>2.1b</v>
      </c>
      <c r="C4" t="s">
        <v>21</v>
      </c>
    </row>
    <row r="5" spans="1:3" x14ac:dyDescent="0.25">
      <c r="A5" t="s">
        <v>22</v>
      </c>
      <c r="B5" s="1" t="str">
        <f>HYPERLINK("#2.2!A7", "2.2a")</f>
        <v>2.2a</v>
      </c>
      <c r="C5" t="s">
        <v>23</v>
      </c>
    </row>
    <row r="6" spans="1:3" x14ac:dyDescent="0.25">
      <c r="A6" t="s">
        <v>22</v>
      </c>
      <c r="B6" s="1" t="str">
        <f>HYPERLINK("#2.2!A19", "2.2b")</f>
        <v>2.2b</v>
      </c>
      <c r="C6" s="4" t="s">
        <v>24</v>
      </c>
    </row>
    <row r="7" spans="1:3" x14ac:dyDescent="0.25">
      <c r="A7" t="s">
        <v>25</v>
      </c>
      <c r="B7" s="1" t="str">
        <f>HYPERLINK("#2.3!A8", "2.3a")</f>
        <v>2.3a</v>
      </c>
      <c r="C7" s="4" t="s">
        <v>26</v>
      </c>
    </row>
    <row r="8" spans="1:3" x14ac:dyDescent="0.25">
      <c r="A8" t="s">
        <v>25</v>
      </c>
      <c r="B8" s="1" t="str">
        <f>HYPERLINK("#2.3!A21", "2.3b")</f>
        <v>2.3b</v>
      </c>
      <c r="C8" s="4" t="s">
        <v>27</v>
      </c>
    </row>
    <row r="9" spans="1:3" x14ac:dyDescent="0.25">
      <c r="A9" t="s">
        <v>25</v>
      </c>
      <c r="B9" s="1" t="str">
        <f>HYPERLINK("#2.3!A34", "2.3c")</f>
        <v>2.3c</v>
      </c>
      <c r="C9" s="4" t="s">
        <v>28</v>
      </c>
    </row>
    <row r="10" spans="1:3" x14ac:dyDescent="0.25">
      <c r="A10" t="s">
        <v>29</v>
      </c>
      <c r="B10" s="1" t="str">
        <f>HYPERLINK("#2.4!A9", "2.4a")</f>
        <v>2.4a</v>
      </c>
      <c r="C10" t="s">
        <v>30</v>
      </c>
    </row>
    <row r="11" spans="1:3" x14ac:dyDescent="0.25">
      <c r="A11" t="s">
        <v>29</v>
      </c>
      <c r="B11" s="1" t="str">
        <f>HYPERLINK("#2.4!A22", "2.4b")</f>
        <v>2.4b</v>
      </c>
      <c r="C11" t="s">
        <v>31</v>
      </c>
    </row>
    <row r="12" spans="1:3" x14ac:dyDescent="0.25">
      <c r="A12" t="s">
        <v>29</v>
      </c>
      <c r="B12" s="1" t="str">
        <f>HYPERLINK("#2.4!A35", "2.4c")</f>
        <v>2.4c</v>
      </c>
      <c r="C12" t="s">
        <v>32</v>
      </c>
    </row>
    <row r="13" spans="1:3" x14ac:dyDescent="0.25">
      <c r="A13" t="s">
        <v>33</v>
      </c>
      <c r="B13" s="1" t="str">
        <f>HYPERLINK("#2.5!A10", "2.5a")</f>
        <v>2.5a</v>
      </c>
      <c r="C13" t="s">
        <v>34</v>
      </c>
    </row>
    <row r="14" spans="1:3" x14ac:dyDescent="0.25">
      <c r="A14" t="s">
        <v>33</v>
      </c>
      <c r="B14" s="1" t="str">
        <f>HYPERLINK("#2.5!A23", "2.5b")</f>
        <v>2.5b</v>
      </c>
      <c r="C14" t="s">
        <v>35</v>
      </c>
    </row>
    <row r="15" spans="1:3" x14ac:dyDescent="0.25">
      <c r="A15" t="s">
        <v>33</v>
      </c>
      <c r="B15" s="1" t="str">
        <f>HYPERLINK("#2.5!A36", "2.5c")</f>
        <v>2.5c</v>
      </c>
      <c r="C15" t="s">
        <v>36</v>
      </c>
    </row>
    <row r="16" spans="1:3" x14ac:dyDescent="0.25">
      <c r="A16" t="s">
        <v>37</v>
      </c>
      <c r="B16" s="1" t="str">
        <f>HYPERLINK("#2.6!A10", "2.6a")</f>
        <v>2.6a</v>
      </c>
      <c r="C16" t="s">
        <v>38</v>
      </c>
    </row>
    <row r="17" spans="1:3" x14ac:dyDescent="0.25">
      <c r="A17" t="s">
        <v>37</v>
      </c>
      <c r="B17" s="1" t="str">
        <f>HYPERLINK("#2.6!A23", "2.6b")</f>
        <v>2.6b</v>
      </c>
      <c r="C17" t="s">
        <v>39</v>
      </c>
    </row>
    <row r="18" spans="1:3" x14ac:dyDescent="0.25">
      <c r="A18" t="s">
        <v>37</v>
      </c>
      <c r="B18" s="1" t="str">
        <f>HYPERLINK("#2.6!A36", "2.6c")</f>
        <v>2.6c</v>
      </c>
      <c r="C18" t="s">
        <v>40</v>
      </c>
    </row>
    <row r="19" spans="1:3" x14ac:dyDescent="0.25">
      <c r="A19" t="s">
        <v>41</v>
      </c>
      <c r="B19" s="1" t="str">
        <f>HYPERLINK("#2.7!A8", "2.7a")</f>
        <v>2.7a</v>
      </c>
      <c r="C19" t="s">
        <v>42</v>
      </c>
    </row>
    <row r="20" spans="1:3" x14ac:dyDescent="0.25">
      <c r="A20" t="s">
        <v>41</v>
      </c>
      <c r="B20" s="1" t="str">
        <f>HYPERLINK("#2.7!A21", "2.7b")</f>
        <v>2.7b</v>
      </c>
      <c r="C20" t="s">
        <v>43</v>
      </c>
    </row>
    <row r="21" spans="1:3" x14ac:dyDescent="0.25">
      <c r="A21" t="s">
        <v>41</v>
      </c>
      <c r="B21" s="1" t="str">
        <f>HYPERLINK("#2.7!A34", "2.7c")</f>
        <v>2.7c</v>
      </c>
      <c r="C21" t="s">
        <v>44</v>
      </c>
    </row>
    <row r="22" spans="1:3" x14ac:dyDescent="0.25">
      <c r="A22" t="s">
        <v>45</v>
      </c>
      <c r="B22" s="1" t="str">
        <f>HYPERLINK("#2.8!A9", "2.8a")</f>
        <v>2.8a</v>
      </c>
      <c r="C22" t="s">
        <v>46</v>
      </c>
    </row>
    <row r="23" spans="1:3" x14ac:dyDescent="0.25">
      <c r="A23" t="s">
        <v>45</v>
      </c>
      <c r="B23" s="1" t="str">
        <f>HYPERLINK("#2.8!A22", "2.8b")</f>
        <v>2.8b</v>
      </c>
      <c r="C23" t="s">
        <v>47</v>
      </c>
    </row>
    <row r="24" spans="1:3" x14ac:dyDescent="0.25">
      <c r="A24" t="s">
        <v>45</v>
      </c>
      <c r="B24" s="1" t="str">
        <f>HYPERLINK("#2.6!A35", "2.8c")</f>
        <v>2.8c</v>
      </c>
      <c r="C24" t="s">
        <v>48</v>
      </c>
    </row>
    <row r="25" spans="1:3" x14ac:dyDescent="0.25">
      <c r="A25" t="s">
        <v>49</v>
      </c>
      <c r="B25" s="1" t="str">
        <f>HYPERLINK("#2.9!A8", "2.9a")</f>
        <v>2.9a</v>
      </c>
      <c r="C25" t="s">
        <v>50</v>
      </c>
    </row>
    <row r="26" spans="1:3" x14ac:dyDescent="0.25">
      <c r="A26" t="s">
        <v>49</v>
      </c>
      <c r="B26" s="1" t="str">
        <f>HYPERLINK("#2.9!A21", "2.9b")</f>
        <v>2.9b</v>
      </c>
      <c r="C26" t="s">
        <v>51</v>
      </c>
    </row>
    <row r="27" spans="1:3" x14ac:dyDescent="0.25">
      <c r="A27" t="s">
        <v>49</v>
      </c>
      <c r="B27" s="1" t="str">
        <f>HYPERLINK("#2.9!A34", "2.9c")</f>
        <v>2.9c</v>
      </c>
      <c r="C27" t="s">
        <v>52</v>
      </c>
    </row>
    <row r="28" spans="1:3" x14ac:dyDescent="0.25">
      <c r="A28" t="s">
        <v>53</v>
      </c>
      <c r="B28" s="1" t="str">
        <f>HYPERLINK("#2.10!A8", "2.10a")</f>
        <v>2.10a</v>
      </c>
      <c r="C28" t="s">
        <v>54</v>
      </c>
    </row>
    <row r="29" spans="1:3" x14ac:dyDescent="0.25">
      <c r="A29" t="s">
        <v>53</v>
      </c>
      <c r="B29" s="1" t="str">
        <f>HYPERLINK("#2.10!A21", "2.10b")</f>
        <v>2.10b</v>
      </c>
      <c r="C29" t="s">
        <v>55</v>
      </c>
    </row>
    <row r="30" spans="1:3" x14ac:dyDescent="0.25">
      <c r="A30" t="s">
        <v>53</v>
      </c>
      <c r="B30" s="1" t="str">
        <f>HYPERLINK("#2.10!A34", "2.10c")</f>
        <v>2.10c</v>
      </c>
      <c r="C30" t="s">
        <v>56</v>
      </c>
    </row>
    <row r="31" spans="1:3" x14ac:dyDescent="0.25">
      <c r="A31" t="s">
        <v>57</v>
      </c>
      <c r="B31" s="1" t="str">
        <f>HYPERLINK("#2.11!A7", "2.11")</f>
        <v>2.11</v>
      </c>
      <c r="C31" t="s">
        <v>58</v>
      </c>
    </row>
    <row r="32" spans="1:3" x14ac:dyDescent="0.25">
      <c r="A32" t="s">
        <v>59</v>
      </c>
      <c r="B32" s="1" t="str">
        <f>HYPERLINK("#2.12!A8", "2.12")</f>
        <v>2.12</v>
      </c>
      <c r="C32" t="s">
        <v>60</v>
      </c>
    </row>
    <row r="33" spans="1:3" x14ac:dyDescent="0.25">
      <c r="A33" t="s">
        <v>61</v>
      </c>
      <c r="B33" s="1" t="str">
        <f>HYPERLINK("#2.13!A7", "2.13")</f>
        <v>2.13</v>
      </c>
      <c r="C33" t="s">
        <v>62</v>
      </c>
    </row>
    <row r="34" spans="1:3" x14ac:dyDescent="0.25">
      <c r="A34" t="s">
        <v>63</v>
      </c>
      <c r="B34" s="1" t="str">
        <f>HYPERLINK("#2.14!A6", "2.14")</f>
        <v>2.14</v>
      </c>
      <c r="C34" t="s">
        <v>64</v>
      </c>
    </row>
    <row r="35" spans="1:3" x14ac:dyDescent="0.25">
      <c r="A35" t="s">
        <v>65</v>
      </c>
      <c r="B35" s="1" t="str">
        <f>HYPERLINK("#2.48!A3", "2.48")</f>
        <v>2.48</v>
      </c>
      <c r="C35" t="s">
        <v>66</v>
      </c>
    </row>
    <row r="36" spans="1:3" x14ac:dyDescent="0.25">
      <c r="A36" t="s">
        <v>67</v>
      </c>
      <c r="B36" s="1" t="str">
        <f>HYPERLINK("#2.49!A3", "2.49")</f>
        <v>2.49</v>
      </c>
      <c r="C36" t="s">
        <v>68</v>
      </c>
    </row>
    <row r="37" spans="1:3" x14ac:dyDescent="0.25">
      <c r="A37" t="s">
        <v>69</v>
      </c>
      <c r="B37" s="1" t="str">
        <f>HYPERLINK("#Notes!A2", "Notes")</f>
        <v>Notes</v>
      </c>
      <c r="C37" t="s">
        <v>69</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D389-A760-4E25-A198-27B7E612F058}">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493</v>
      </c>
    </row>
    <row r="2" spans="1:29" x14ac:dyDescent="0.25">
      <c r="A2" t="s">
        <v>494</v>
      </c>
    </row>
    <row r="3" spans="1:29" ht="30" customHeight="1" x14ac:dyDescent="0.3">
      <c r="A3" s="3" t="s">
        <v>69</v>
      </c>
    </row>
    <row r="4" spans="1:29" x14ac:dyDescent="0.25">
      <c r="A4" t="s">
        <v>495</v>
      </c>
    </row>
    <row r="5" spans="1:29" x14ac:dyDescent="0.25">
      <c r="A5" t="s">
        <v>496</v>
      </c>
    </row>
    <row r="6" spans="1:29" ht="30" customHeight="1" x14ac:dyDescent="0.3">
      <c r="A6" s="3" t="s">
        <v>497</v>
      </c>
    </row>
    <row r="7" spans="1:29" ht="62.4" x14ac:dyDescent="0.3">
      <c r="A7" s="5" t="s">
        <v>76</v>
      </c>
      <c r="B7" s="6" t="s">
        <v>77</v>
      </c>
      <c r="C7" s="6" t="s">
        <v>78</v>
      </c>
      <c r="D7" s="6" t="s">
        <v>79</v>
      </c>
      <c r="E7" s="6" t="s">
        <v>80</v>
      </c>
      <c r="F7" s="6" t="s">
        <v>81</v>
      </c>
      <c r="G7" s="6" t="s">
        <v>82</v>
      </c>
      <c r="H7" s="6" t="s">
        <v>83</v>
      </c>
      <c r="I7" s="6" t="s">
        <v>498</v>
      </c>
      <c r="J7" s="6" t="s">
        <v>85</v>
      </c>
      <c r="K7" s="6" t="s">
        <v>499</v>
      </c>
      <c r="L7" s="6" t="s">
        <v>87</v>
      </c>
      <c r="M7" s="6" t="s">
        <v>88</v>
      </c>
      <c r="N7" s="6" t="s">
        <v>89</v>
      </c>
      <c r="O7" s="6" t="s">
        <v>90</v>
      </c>
      <c r="P7" s="6" t="s">
        <v>91</v>
      </c>
      <c r="Q7" s="6" t="s">
        <v>92</v>
      </c>
      <c r="R7" s="6" t="s">
        <v>93</v>
      </c>
      <c r="S7" s="6" t="s">
        <v>94</v>
      </c>
      <c r="T7" s="6" t="s">
        <v>500</v>
      </c>
      <c r="U7" s="6" t="s">
        <v>96</v>
      </c>
      <c r="V7" s="6" t="s">
        <v>97</v>
      </c>
      <c r="W7" s="6" t="s">
        <v>98</v>
      </c>
      <c r="X7" s="6" t="s">
        <v>99</v>
      </c>
      <c r="Y7" s="6" t="s">
        <v>100</v>
      </c>
      <c r="Z7" s="6" t="s">
        <v>101</v>
      </c>
      <c r="AA7" s="6" t="s">
        <v>501</v>
      </c>
      <c r="AB7" s="6" t="s">
        <v>103</v>
      </c>
      <c r="AC7" s="6" t="s">
        <v>104</v>
      </c>
    </row>
    <row r="8" spans="1:29" x14ac:dyDescent="0.25">
      <c r="A8" s="11" t="s">
        <v>105</v>
      </c>
      <c r="B8" s="7">
        <v>1485000</v>
      </c>
      <c r="C8" s="7">
        <v>878000</v>
      </c>
      <c r="D8" s="7">
        <v>851000</v>
      </c>
      <c r="E8" s="7">
        <v>26000</v>
      </c>
      <c r="F8" s="7">
        <v>607000</v>
      </c>
      <c r="G8" s="8">
        <v>59.113258221156499</v>
      </c>
      <c r="H8" s="8">
        <v>57.329732507677598</v>
      </c>
      <c r="I8" s="8">
        <v>3.0171331561631698</v>
      </c>
      <c r="J8" s="8">
        <v>40.886741778843501</v>
      </c>
      <c r="K8" s="7">
        <v>726000</v>
      </c>
      <c r="L8" s="7">
        <v>461000</v>
      </c>
      <c r="M8" s="7">
        <v>446000</v>
      </c>
      <c r="N8" s="7">
        <v>16000</v>
      </c>
      <c r="O8" s="7">
        <v>264000</v>
      </c>
      <c r="P8" s="8">
        <v>63.570819877209502</v>
      </c>
      <c r="Q8" s="8">
        <v>61.400081945972403</v>
      </c>
      <c r="R8" s="8">
        <v>3.4146766321875202</v>
      </c>
      <c r="S8" s="8">
        <v>36.429180122790498</v>
      </c>
      <c r="T8" s="7">
        <v>759000</v>
      </c>
      <c r="U8" s="7">
        <v>416000</v>
      </c>
      <c r="V8" s="7">
        <v>406000</v>
      </c>
      <c r="W8" s="7">
        <v>11000</v>
      </c>
      <c r="X8" s="7">
        <v>343000</v>
      </c>
      <c r="Y8" s="8">
        <v>54.851552145788403</v>
      </c>
      <c r="Z8" s="8">
        <v>53.438225385954098</v>
      </c>
      <c r="AA8" s="8">
        <v>2.5766395016094501</v>
      </c>
      <c r="AB8" s="8">
        <v>45.148447854211597</v>
      </c>
      <c r="AC8" s="7"/>
    </row>
    <row r="9" spans="1:29" x14ac:dyDescent="0.25">
      <c r="A9" s="11" t="s">
        <v>106</v>
      </c>
      <c r="B9" s="7">
        <v>1499000</v>
      </c>
      <c r="C9" s="7">
        <v>883000</v>
      </c>
      <c r="D9" s="7">
        <v>857000</v>
      </c>
      <c r="E9" s="7">
        <v>26000</v>
      </c>
      <c r="F9" s="7">
        <v>617000</v>
      </c>
      <c r="G9" s="8">
        <v>58.861442688788401</v>
      </c>
      <c r="H9" s="8">
        <v>57.130846273088501</v>
      </c>
      <c r="I9" s="8">
        <v>2.9401189244542798</v>
      </c>
      <c r="J9" s="8">
        <v>41.138557311211599</v>
      </c>
      <c r="K9" s="7">
        <v>732000</v>
      </c>
      <c r="L9" s="7">
        <v>466000</v>
      </c>
      <c r="M9" s="7">
        <v>447000</v>
      </c>
      <c r="N9" s="7">
        <v>19000</v>
      </c>
      <c r="O9" s="7">
        <v>266000</v>
      </c>
      <c r="P9" s="8">
        <v>63.675409685597501</v>
      </c>
      <c r="Q9" s="8">
        <v>61.069563485653198</v>
      </c>
      <c r="R9" s="8">
        <v>4.0923901594207903</v>
      </c>
      <c r="S9" s="8">
        <v>36.324590314402499</v>
      </c>
      <c r="T9" s="7">
        <v>768000</v>
      </c>
      <c r="U9" s="7">
        <v>417000</v>
      </c>
      <c r="V9" s="7">
        <v>410000</v>
      </c>
      <c r="W9" s="9">
        <v>7000</v>
      </c>
      <c r="X9" s="7">
        <v>351000</v>
      </c>
      <c r="Y9" s="8">
        <v>54.274574329886804</v>
      </c>
      <c r="Z9" s="8">
        <v>53.377937836252698</v>
      </c>
      <c r="AA9" s="10">
        <v>1.6520378182687701</v>
      </c>
      <c r="AB9" s="8">
        <v>45.725425670113196</v>
      </c>
      <c r="AC9" s="7" t="s">
        <v>107</v>
      </c>
    </row>
    <row r="10" spans="1:29" x14ac:dyDescent="0.25">
      <c r="A10" s="11" t="s">
        <v>108</v>
      </c>
      <c r="B10" s="7">
        <v>1502000</v>
      </c>
      <c r="C10" s="7">
        <v>885000</v>
      </c>
      <c r="D10" s="7">
        <v>864000</v>
      </c>
      <c r="E10" s="7">
        <v>21000</v>
      </c>
      <c r="F10" s="7">
        <v>616000</v>
      </c>
      <c r="G10" s="8">
        <v>58.970406998438598</v>
      </c>
      <c r="H10" s="8">
        <v>57.552065611317303</v>
      </c>
      <c r="I10" s="8">
        <v>2.40517483143508</v>
      </c>
      <c r="J10" s="8">
        <v>41.029593001561402</v>
      </c>
      <c r="K10" s="7">
        <v>733000</v>
      </c>
      <c r="L10" s="7">
        <v>465000</v>
      </c>
      <c r="M10" s="7">
        <v>450000</v>
      </c>
      <c r="N10" s="7">
        <v>15000</v>
      </c>
      <c r="O10" s="7">
        <v>268000</v>
      </c>
      <c r="P10" s="8">
        <v>63.4370299298429</v>
      </c>
      <c r="Q10" s="8">
        <v>61.375242702574397</v>
      </c>
      <c r="R10" s="8">
        <v>3.2501320278529402</v>
      </c>
      <c r="S10" s="8">
        <v>36.5629700701571</v>
      </c>
      <c r="T10" s="7">
        <v>769000</v>
      </c>
      <c r="U10" s="7">
        <v>421000</v>
      </c>
      <c r="V10" s="7">
        <v>414000</v>
      </c>
      <c r="W10" s="9">
        <v>6000</v>
      </c>
      <c r="X10" s="7">
        <v>348000</v>
      </c>
      <c r="Y10" s="8">
        <v>54.712672124696503</v>
      </c>
      <c r="Z10" s="8">
        <v>53.907684905821</v>
      </c>
      <c r="AA10" s="10">
        <v>1.4712994039860301</v>
      </c>
      <c r="AB10" s="8">
        <v>45.287327875303497</v>
      </c>
      <c r="AC10" s="7" t="s">
        <v>107</v>
      </c>
    </row>
    <row r="11" spans="1:29" x14ac:dyDescent="0.25">
      <c r="A11" s="11" t="s">
        <v>109</v>
      </c>
      <c r="B11" s="7">
        <v>1504000</v>
      </c>
      <c r="C11" s="7">
        <v>887000</v>
      </c>
      <c r="D11" s="7">
        <v>866000</v>
      </c>
      <c r="E11" s="7">
        <v>20000</v>
      </c>
      <c r="F11" s="7">
        <v>617000</v>
      </c>
      <c r="G11" s="8">
        <v>58.978335284538502</v>
      </c>
      <c r="H11" s="8">
        <v>57.6260268174508</v>
      </c>
      <c r="I11" s="8">
        <v>2.2928901952954899</v>
      </c>
      <c r="J11" s="8">
        <v>41.021664715461498</v>
      </c>
      <c r="K11" s="7">
        <v>734000</v>
      </c>
      <c r="L11" s="7">
        <v>466000</v>
      </c>
      <c r="M11" s="7">
        <v>453000</v>
      </c>
      <c r="N11" s="7">
        <v>13000</v>
      </c>
      <c r="O11" s="7">
        <v>268000</v>
      </c>
      <c r="P11" s="8">
        <v>63.448822513998302</v>
      </c>
      <c r="Q11" s="8">
        <v>61.655348251445901</v>
      </c>
      <c r="R11" s="8">
        <v>2.82664703849579</v>
      </c>
      <c r="S11" s="8">
        <v>36.551177486001698</v>
      </c>
      <c r="T11" s="7">
        <v>770000</v>
      </c>
      <c r="U11" s="7">
        <v>421000</v>
      </c>
      <c r="V11" s="7">
        <v>414000</v>
      </c>
      <c r="W11" s="9">
        <v>7000</v>
      </c>
      <c r="X11" s="7">
        <v>349000</v>
      </c>
      <c r="Y11" s="8">
        <v>54.714666281210903</v>
      </c>
      <c r="Z11" s="8">
        <v>53.783113948947999</v>
      </c>
      <c r="AA11" s="10">
        <v>1.70256422194934</v>
      </c>
      <c r="AB11" s="8">
        <v>45.285333718789097</v>
      </c>
      <c r="AC11" s="7" t="s">
        <v>107</v>
      </c>
    </row>
    <row r="12" spans="1:29" x14ac:dyDescent="0.25">
      <c r="A12" s="11" t="s">
        <v>110</v>
      </c>
      <c r="B12" s="7">
        <v>1506000</v>
      </c>
      <c r="C12" s="7">
        <v>880000</v>
      </c>
      <c r="D12" s="7">
        <v>859000</v>
      </c>
      <c r="E12" s="7">
        <v>21000</v>
      </c>
      <c r="F12" s="7">
        <v>626000</v>
      </c>
      <c r="G12" s="8">
        <v>58.459494562053401</v>
      </c>
      <c r="H12" s="8">
        <v>57.061984818697802</v>
      </c>
      <c r="I12" s="8">
        <v>2.3905607700254299</v>
      </c>
      <c r="J12" s="8">
        <v>41.540505437946599</v>
      </c>
      <c r="K12" s="7">
        <v>735000</v>
      </c>
      <c r="L12" s="7">
        <v>467000</v>
      </c>
      <c r="M12" s="7">
        <v>452000</v>
      </c>
      <c r="N12" s="7">
        <v>15000</v>
      </c>
      <c r="O12" s="7">
        <v>269000</v>
      </c>
      <c r="P12" s="8">
        <v>63.464914495375801</v>
      </c>
      <c r="Q12" s="8">
        <v>61.441705871216101</v>
      </c>
      <c r="R12" s="8">
        <v>3.1879167257163199</v>
      </c>
      <c r="S12" s="8">
        <v>36.535085504624199</v>
      </c>
      <c r="T12" s="7">
        <v>771000</v>
      </c>
      <c r="U12" s="7">
        <v>414000</v>
      </c>
      <c r="V12" s="7">
        <v>407000</v>
      </c>
      <c r="W12" s="9">
        <v>6000</v>
      </c>
      <c r="X12" s="7">
        <v>357000</v>
      </c>
      <c r="Y12" s="8">
        <v>53.683325197641103</v>
      </c>
      <c r="Z12" s="8">
        <v>52.882857034343303</v>
      </c>
      <c r="AA12" s="10">
        <v>1.49109273755089</v>
      </c>
      <c r="AB12" s="8">
        <v>46.316674802358897</v>
      </c>
      <c r="AC12" s="7" t="s">
        <v>107</v>
      </c>
    </row>
    <row r="13" spans="1:29" x14ac:dyDescent="0.25">
      <c r="A13" s="11" t="s">
        <v>111</v>
      </c>
      <c r="B13" s="7">
        <v>1508000</v>
      </c>
      <c r="C13" s="7">
        <v>887000</v>
      </c>
      <c r="D13" s="7">
        <v>863000</v>
      </c>
      <c r="E13" s="7">
        <v>23000</v>
      </c>
      <c r="F13" s="7">
        <v>622000</v>
      </c>
      <c r="G13" s="8">
        <v>58.786547452675002</v>
      </c>
      <c r="H13" s="8">
        <v>57.246947113781502</v>
      </c>
      <c r="I13" s="8">
        <v>2.6189671032014998</v>
      </c>
      <c r="J13" s="8">
        <v>41.213452547324998</v>
      </c>
      <c r="K13" s="7">
        <v>737000</v>
      </c>
      <c r="L13" s="7">
        <v>471000</v>
      </c>
      <c r="M13" s="7">
        <v>456000</v>
      </c>
      <c r="N13" s="7">
        <v>15000</v>
      </c>
      <c r="O13" s="7">
        <v>266000</v>
      </c>
      <c r="P13" s="8">
        <v>63.9364412124702</v>
      </c>
      <c r="Q13" s="8">
        <v>61.958677701624303</v>
      </c>
      <c r="R13" s="8">
        <v>3.0933274879556301</v>
      </c>
      <c r="S13" s="8">
        <v>36.0635587875298</v>
      </c>
      <c r="T13" s="7">
        <v>772000</v>
      </c>
      <c r="U13" s="7">
        <v>416000</v>
      </c>
      <c r="V13" s="7">
        <v>407000</v>
      </c>
      <c r="W13" s="9">
        <v>9000</v>
      </c>
      <c r="X13" s="7">
        <v>356000</v>
      </c>
      <c r="Y13" s="8">
        <v>53.870576251337603</v>
      </c>
      <c r="Z13" s="8">
        <v>52.7492364893168</v>
      </c>
      <c r="AA13" s="10">
        <v>2.0815440265371299</v>
      </c>
      <c r="AB13" s="8">
        <v>46.129423748662397</v>
      </c>
      <c r="AC13" s="7" t="s">
        <v>107</v>
      </c>
    </row>
    <row r="14" spans="1:29" x14ac:dyDescent="0.25">
      <c r="A14" s="11" t="s">
        <v>112</v>
      </c>
      <c r="B14" s="7">
        <v>1511000</v>
      </c>
      <c r="C14" s="7">
        <v>900000</v>
      </c>
      <c r="D14" s="7">
        <v>880000</v>
      </c>
      <c r="E14" s="7">
        <v>20000</v>
      </c>
      <c r="F14" s="7">
        <v>611000</v>
      </c>
      <c r="G14" s="8">
        <v>59.573344075141101</v>
      </c>
      <c r="H14" s="8">
        <v>58.243176286355499</v>
      </c>
      <c r="I14" s="8">
        <v>2.2328237728399798</v>
      </c>
      <c r="J14" s="8">
        <v>40.426655924858899</v>
      </c>
      <c r="K14" s="7">
        <v>738000</v>
      </c>
      <c r="L14" s="7">
        <v>473000</v>
      </c>
      <c r="M14" s="7">
        <v>461000</v>
      </c>
      <c r="N14" s="7">
        <v>12000</v>
      </c>
      <c r="O14" s="7">
        <v>264000</v>
      </c>
      <c r="P14" s="8">
        <v>64.171487295522596</v>
      </c>
      <c r="Q14" s="8">
        <v>62.5203539752765</v>
      </c>
      <c r="R14" s="8">
        <v>2.5730014837310198</v>
      </c>
      <c r="S14" s="8">
        <v>35.828512704477397</v>
      </c>
      <c r="T14" s="7">
        <v>773000</v>
      </c>
      <c r="U14" s="7">
        <v>426000</v>
      </c>
      <c r="V14" s="7">
        <v>419000</v>
      </c>
      <c r="W14" s="9">
        <v>8000</v>
      </c>
      <c r="X14" s="7">
        <v>346000</v>
      </c>
      <c r="Y14" s="8">
        <v>55.183108699965501</v>
      </c>
      <c r="Z14" s="8">
        <v>54.159393790721502</v>
      </c>
      <c r="AA14" s="10">
        <v>1.85512366621102</v>
      </c>
      <c r="AB14" s="8">
        <v>44.816891300034499</v>
      </c>
      <c r="AC14" s="7" t="s">
        <v>107</v>
      </c>
    </row>
    <row r="15" spans="1:29" x14ac:dyDescent="0.25">
      <c r="A15" s="11" t="s">
        <v>113</v>
      </c>
      <c r="B15" s="7">
        <v>1513000</v>
      </c>
      <c r="C15" s="7">
        <v>890000</v>
      </c>
      <c r="D15" s="7">
        <v>872000</v>
      </c>
      <c r="E15" s="7">
        <v>18000</v>
      </c>
      <c r="F15" s="7">
        <v>623000</v>
      </c>
      <c r="G15" s="8">
        <v>58.829589336608798</v>
      </c>
      <c r="H15" s="8">
        <v>57.658612866837501</v>
      </c>
      <c r="I15" s="8">
        <v>1.9904549444859001</v>
      </c>
      <c r="J15" s="8">
        <v>41.170410663391202</v>
      </c>
      <c r="K15" s="7">
        <v>739000</v>
      </c>
      <c r="L15" s="7">
        <v>465000</v>
      </c>
      <c r="M15" s="7">
        <v>453000</v>
      </c>
      <c r="N15" s="7">
        <v>12000</v>
      </c>
      <c r="O15" s="7">
        <v>274000</v>
      </c>
      <c r="P15" s="8">
        <v>62.910312123491401</v>
      </c>
      <c r="Q15" s="8">
        <v>61.298051504822297</v>
      </c>
      <c r="R15" s="8">
        <v>2.5627922740301399</v>
      </c>
      <c r="S15" s="8">
        <v>37.089687876508599</v>
      </c>
      <c r="T15" s="7">
        <v>774000</v>
      </c>
      <c r="U15" s="7">
        <v>425000</v>
      </c>
      <c r="V15" s="7">
        <v>419000</v>
      </c>
      <c r="W15" s="9">
        <v>6000</v>
      </c>
      <c r="X15" s="7">
        <v>349000</v>
      </c>
      <c r="Y15" s="8">
        <v>54.931767298116903</v>
      </c>
      <c r="Z15" s="8">
        <v>54.182296323974903</v>
      </c>
      <c r="AA15" s="10">
        <v>1.3643671248997</v>
      </c>
      <c r="AB15" s="8">
        <v>45.068232701883097</v>
      </c>
      <c r="AC15" s="7" t="s">
        <v>107</v>
      </c>
    </row>
    <row r="16" spans="1:29" x14ac:dyDescent="0.25">
      <c r="A16" s="11" t="s">
        <v>114</v>
      </c>
      <c r="B16" s="7">
        <v>1515000</v>
      </c>
      <c r="C16" s="7">
        <v>885000</v>
      </c>
      <c r="D16" s="7">
        <v>868000</v>
      </c>
      <c r="E16" s="7">
        <v>17000</v>
      </c>
      <c r="F16" s="7">
        <v>630000</v>
      </c>
      <c r="G16" s="8">
        <v>58.411801949000697</v>
      </c>
      <c r="H16" s="8">
        <v>57.304794257289501</v>
      </c>
      <c r="I16" s="8">
        <v>1.8951781228692901</v>
      </c>
      <c r="J16" s="8">
        <v>41.588198050999303</v>
      </c>
      <c r="K16" s="7">
        <v>741000</v>
      </c>
      <c r="L16" s="7">
        <v>468000</v>
      </c>
      <c r="M16" s="7">
        <v>458000</v>
      </c>
      <c r="N16" s="9">
        <v>10000</v>
      </c>
      <c r="O16" s="7">
        <v>272000</v>
      </c>
      <c r="P16" s="8">
        <v>63.215964672553397</v>
      </c>
      <c r="Q16" s="8">
        <v>61.896753315936301</v>
      </c>
      <c r="R16" s="10">
        <v>2.08683259592785</v>
      </c>
      <c r="S16" s="8">
        <v>36.784035327446603</v>
      </c>
      <c r="T16" s="7">
        <v>775000</v>
      </c>
      <c r="U16" s="7">
        <v>417000</v>
      </c>
      <c r="V16" s="7">
        <v>410000</v>
      </c>
      <c r="W16" s="9">
        <v>7000</v>
      </c>
      <c r="X16" s="7">
        <v>358000</v>
      </c>
      <c r="Y16" s="8">
        <v>53.819972393754703</v>
      </c>
      <c r="Z16" s="8">
        <v>52.915789443068498</v>
      </c>
      <c r="AA16" s="10">
        <v>1.68001377643063</v>
      </c>
      <c r="AB16" s="8">
        <v>46.180027606245297</v>
      </c>
      <c r="AC16" s="7" t="s">
        <v>115</v>
      </c>
    </row>
    <row r="17" spans="1:29" x14ac:dyDescent="0.25">
      <c r="A17" s="11" t="s">
        <v>116</v>
      </c>
      <c r="B17" s="7">
        <v>2000</v>
      </c>
      <c r="C17" s="7">
        <v>-5000</v>
      </c>
      <c r="D17" s="7">
        <v>-4000</v>
      </c>
      <c r="E17" s="7">
        <v>-1000</v>
      </c>
      <c r="F17" s="7">
        <v>7000</v>
      </c>
      <c r="G17" s="8">
        <v>-0.41778738760805101</v>
      </c>
      <c r="H17" s="8">
        <v>-0.35381860954797201</v>
      </c>
      <c r="I17" s="8">
        <v>-9.5276821616605306E-2</v>
      </c>
      <c r="J17" s="8">
        <v>0.41778738760804401</v>
      </c>
      <c r="K17" s="7">
        <v>1000</v>
      </c>
      <c r="L17" s="7">
        <v>3000</v>
      </c>
      <c r="M17" s="7">
        <v>5000</v>
      </c>
      <c r="N17" s="9">
        <v>-2000</v>
      </c>
      <c r="O17" s="7">
        <v>-2000</v>
      </c>
      <c r="P17" s="8">
        <v>0.30565254906202499</v>
      </c>
      <c r="Q17" s="8">
        <v>0.59870181111401899</v>
      </c>
      <c r="R17" s="10">
        <v>-0.47595967810228901</v>
      </c>
      <c r="S17" s="8">
        <v>-0.30565254906201</v>
      </c>
      <c r="T17" s="7">
        <v>1000</v>
      </c>
      <c r="U17" s="7">
        <v>-8000</v>
      </c>
      <c r="V17" s="7">
        <v>-9000</v>
      </c>
      <c r="W17" s="9">
        <v>1000</v>
      </c>
      <c r="X17" s="7">
        <v>9000</v>
      </c>
      <c r="Y17" s="8">
        <v>-1.11179490436215</v>
      </c>
      <c r="Z17" s="8">
        <v>-1.2665068809064699</v>
      </c>
      <c r="AA17" s="10">
        <v>0.31564665153093302</v>
      </c>
      <c r="AB17" s="8">
        <v>1.11179490436216</v>
      </c>
      <c r="AC17" s="7" t="s">
        <v>115</v>
      </c>
    </row>
    <row r="18" spans="1:29" x14ac:dyDescent="0.25">
      <c r="A18" s="11" t="s">
        <v>118</v>
      </c>
      <c r="B18" s="7">
        <v>10000</v>
      </c>
      <c r="C18" s="7">
        <v>5000</v>
      </c>
      <c r="D18" s="7">
        <v>9000</v>
      </c>
      <c r="E18" s="7">
        <v>-4000</v>
      </c>
      <c r="F18" s="7">
        <v>5000</v>
      </c>
      <c r="G18" s="8">
        <v>-4.7692613052653599E-2</v>
      </c>
      <c r="H18" s="8">
        <v>0.24280943859172799</v>
      </c>
      <c r="I18" s="8">
        <v>-0.495382647156136</v>
      </c>
      <c r="J18" s="8">
        <v>4.76926130526465E-2</v>
      </c>
      <c r="K18" s="7">
        <v>5000</v>
      </c>
      <c r="L18" s="7">
        <v>2000</v>
      </c>
      <c r="M18" s="7">
        <v>7000</v>
      </c>
      <c r="N18" s="9">
        <v>-5000</v>
      </c>
      <c r="O18" s="7">
        <v>4000</v>
      </c>
      <c r="P18" s="8">
        <v>-0.24894982282234701</v>
      </c>
      <c r="Q18" s="8">
        <v>0.45504744472019398</v>
      </c>
      <c r="R18" s="10">
        <v>-1.1010841297884699</v>
      </c>
      <c r="S18" s="8">
        <v>0.248949822822361</v>
      </c>
      <c r="T18" s="7">
        <v>4000</v>
      </c>
      <c r="U18" s="7">
        <v>3000</v>
      </c>
      <c r="V18" s="7">
        <v>2000</v>
      </c>
      <c r="W18" s="9">
        <v>1000</v>
      </c>
      <c r="X18" s="7">
        <v>1000</v>
      </c>
      <c r="Y18" s="8">
        <v>0.136647196113586</v>
      </c>
      <c r="Z18" s="8">
        <v>3.2932408725173397E-2</v>
      </c>
      <c r="AA18" s="10">
        <v>0.18892103887974701</v>
      </c>
      <c r="AB18" s="8">
        <v>-0.13664719611357901</v>
      </c>
      <c r="AC18" s="7" t="s">
        <v>115</v>
      </c>
    </row>
    <row r="19" spans="1:29" x14ac:dyDescent="0.25">
      <c r="A19" s="7"/>
      <c r="B19" s="7"/>
      <c r="C19" s="7"/>
      <c r="D19" s="7"/>
      <c r="E19" s="7"/>
      <c r="F19" s="7"/>
      <c r="G19" s="8"/>
      <c r="H19" s="8"/>
      <c r="I19" s="8"/>
      <c r="J19" s="8"/>
      <c r="K19" s="7"/>
      <c r="L19" s="7"/>
      <c r="M19" s="7"/>
      <c r="N19" s="7"/>
      <c r="O19" s="7"/>
      <c r="P19" s="8"/>
      <c r="Q19" s="8"/>
      <c r="R19" s="8"/>
      <c r="S19" s="8"/>
      <c r="T19" s="7"/>
      <c r="U19" s="7"/>
      <c r="V19" s="7"/>
      <c r="W19" s="7"/>
      <c r="X19" s="7"/>
      <c r="Y19" s="8"/>
      <c r="Z19" s="8"/>
      <c r="AA19" s="8"/>
      <c r="AB19" s="8"/>
      <c r="AC19" s="7"/>
    </row>
    <row r="20" spans="1:29" ht="30" customHeight="1" x14ac:dyDescent="0.3">
      <c r="A20" s="3" t="s">
        <v>502</v>
      </c>
    </row>
    <row r="21" spans="1:29" ht="62.4" x14ac:dyDescent="0.3">
      <c r="A21" s="5" t="s">
        <v>76</v>
      </c>
      <c r="B21" s="6" t="s">
        <v>119</v>
      </c>
      <c r="C21" s="6" t="s">
        <v>78</v>
      </c>
      <c r="D21" s="6" t="s">
        <v>79</v>
      </c>
      <c r="E21" s="6" t="s">
        <v>80</v>
      </c>
      <c r="F21" s="6" t="s">
        <v>81</v>
      </c>
      <c r="G21" s="6" t="s">
        <v>82</v>
      </c>
      <c r="H21" s="6" t="s">
        <v>83</v>
      </c>
      <c r="I21" s="6" t="s">
        <v>498</v>
      </c>
      <c r="J21" s="6" t="s">
        <v>85</v>
      </c>
      <c r="K21" s="6" t="s">
        <v>499</v>
      </c>
      <c r="L21" s="6" t="s">
        <v>87</v>
      </c>
      <c r="M21" s="6" t="s">
        <v>88</v>
      </c>
      <c r="N21" s="6" t="s">
        <v>89</v>
      </c>
      <c r="O21" s="6" t="s">
        <v>90</v>
      </c>
      <c r="P21" s="6" t="s">
        <v>91</v>
      </c>
      <c r="Q21" s="6" t="s">
        <v>92</v>
      </c>
      <c r="R21" s="6" t="s">
        <v>93</v>
      </c>
      <c r="S21" s="6" t="s">
        <v>94</v>
      </c>
      <c r="T21" s="6" t="s">
        <v>500</v>
      </c>
      <c r="U21" s="6" t="s">
        <v>96</v>
      </c>
      <c r="V21" s="6" t="s">
        <v>97</v>
      </c>
      <c r="W21" s="6" t="s">
        <v>98</v>
      </c>
      <c r="X21" s="6" t="s">
        <v>99</v>
      </c>
      <c r="Y21" s="6" t="s">
        <v>100</v>
      </c>
      <c r="Z21" s="6" t="s">
        <v>101</v>
      </c>
      <c r="AA21" s="6" t="s">
        <v>501</v>
      </c>
      <c r="AB21" s="6" t="s">
        <v>103</v>
      </c>
      <c r="AC21" s="6" t="s">
        <v>104</v>
      </c>
    </row>
    <row r="22" spans="1:29" x14ac:dyDescent="0.25">
      <c r="A22" s="11" t="s">
        <v>105</v>
      </c>
      <c r="B22" s="7">
        <v>1170000</v>
      </c>
      <c r="C22" s="7">
        <v>844000</v>
      </c>
      <c r="D22" s="7">
        <v>818000</v>
      </c>
      <c r="E22" s="7">
        <v>26000</v>
      </c>
      <c r="F22" s="7">
        <v>325000</v>
      </c>
      <c r="G22" s="8">
        <v>72.192010394054506</v>
      </c>
      <c r="H22" s="8">
        <v>69.937778216095793</v>
      </c>
      <c r="I22" s="8">
        <v>3.1225507721065102</v>
      </c>
      <c r="J22" s="8">
        <v>27.807989605945501</v>
      </c>
      <c r="K22" s="7">
        <v>579000</v>
      </c>
      <c r="L22" s="7">
        <v>440000</v>
      </c>
      <c r="M22" s="7">
        <v>425000</v>
      </c>
      <c r="N22" s="7">
        <v>16000</v>
      </c>
      <c r="O22" s="7">
        <v>139000</v>
      </c>
      <c r="P22" s="8">
        <v>76.059872335028501</v>
      </c>
      <c r="Q22" s="8">
        <v>73.363396773339602</v>
      </c>
      <c r="R22" s="8">
        <v>3.5452012722444102</v>
      </c>
      <c r="S22" s="8">
        <v>23.940127664971499</v>
      </c>
      <c r="T22" s="7">
        <v>591000</v>
      </c>
      <c r="U22" s="7">
        <v>404000</v>
      </c>
      <c r="V22" s="7">
        <v>393000</v>
      </c>
      <c r="W22" s="7">
        <v>11000</v>
      </c>
      <c r="X22" s="7">
        <v>187000</v>
      </c>
      <c r="Y22" s="8">
        <v>68.401374341101899</v>
      </c>
      <c r="Z22" s="8">
        <v>66.580555697578902</v>
      </c>
      <c r="AA22" s="8">
        <v>2.66196207468428</v>
      </c>
      <c r="AB22" s="8">
        <v>31.598625658898101</v>
      </c>
      <c r="AC22" s="7"/>
    </row>
    <row r="23" spans="1:29" x14ac:dyDescent="0.25">
      <c r="A23" s="11" t="s">
        <v>106</v>
      </c>
      <c r="B23" s="7">
        <v>1176000</v>
      </c>
      <c r="C23" s="7">
        <v>849000</v>
      </c>
      <c r="D23" s="7">
        <v>824000</v>
      </c>
      <c r="E23" s="7">
        <v>26000</v>
      </c>
      <c r="F23" s="7">
        <v>327000</v>
      </c>
      <c r="G23" s="8">
        <v>72.189527699149195</v>
      </c>
      <c r="H23" s="8">
        <v>70.005344889424805</v>
      </c>
      <c r="I23" s="8">
        <v>3.0256228006186801</v>
      </c>
      <c r="J23" s="8">
        <v>27.810472300850801</v>
      </c>
      <c r="K23" s="7">
        <v>580000</v>
      </c>
      <c r="L23" s="7">
        <v>446000</v>
      </c>
      <c r="M23" s="7">
        <v>428000</v>
      </c>
      <c r="N23" s="7">
        <v>19000</v>
      </c>
      <c r="O23" s="7">
        <v>134000</v>
      </c>
      <c r="P23" s="8">
        <v>76.939393412171896</v>
      </c>
      <c r="Q23" s="8">
        <v>73.696231025334001</v>
      </c>
      <c r="R23" s="8">
        <v>4.2152169948416196</v>
      </c>
      <c r="S23" s="8">
        <v>23.060606587828101</v>
      </c>
      <c r="T23" s="7">
        <v>596000</v>
      </c>
      <c r="U23" s="7">
        <v>403000</v>
      </c>
      <c r="V23" s="7">
        <v>396000</v>
      </c>
      <c r="W23" s="9">
        <v>7000</v>
      </c>
      <c r="X23" s="7">
        <v>193000</v>
      </c>
      <c r="Y23" s="8">
        <v>67.568425781486695</v>
      </c>
      <c r="Z23" s="8">
        <v>66.414514741582707</v>
      </c>
      <c r="AA23" s="10">
        <v>1.70776664774724</v>
      </c>
      <c r="AB23" s="8">
        <v>32.431574218513298</v>
      </c>
      <c r="AC23" s="7" t="s">
        <v>107</v>
      </c>
    </row>
    <row r="24" spans="1:29" x14ac:dyDescent="0.25">
      <c r="A24" s="11" t="s">
        <v>108</v>
      </c>
      <c r="B24" s="7">
        <v>1177000</v>
      </c>
      <c r="C24" s="7">
        <v>854000</v>
      </c>
      <c r="D24" s="7">
        <v>833000</v>
      </c>
      <c r="E24" s="7">
        <v>21000</v>
      </c>
      <c r="F24" s="7">
        <v>323000</v>
      </c>
      <c r="G24" s="8">
        <v>72.561299354545994</v>
      </c>
      <c r="H24" s="8">
        <v>70.797155427829296</v>
      </c>
      <c r="I24" s="8">
        <v>2.4312463288409099</v>
      </c>
      <c r="J24" s="8">
        <v>27.438700645453999</v>
      </c>
      <c r="K24" s="7">
        <v>580000</v>
      </c>
      <c r="L24" s="7">
        <v>447000</v>
      </c>
      <c r="M24" s="7">
        <v>432000</v>
      </c>
      <c r="N24" s="7">
        <v>15000</v>
      </c>
      <c r="O24" s="7">
        <v>134000</v>
      </c>
      <c r="P24" s="8">
        <v>76.950191749612301</v>
      </c>
      <c r="Q24" s="8">
        <v>74.443886768716297</v>
      </c>
      <c r="R24" s="8">
        <v>3.2570483892376698</v>
      </c>
      <c r="S24" s="8">
        <v>23.049808250387699</v>
      </c>
      <c r="T24" s="7">
        <v>596000</v>
      </c>
      <c r="U24" s="7">
        <v>407000</v>
      </c>
      <c r="V24" s="7">
        <v>401000</v>
      </c>
      <c r="W24" s="9">
        <v>6000</v>
      </c>
      <c r="X24" s="7">
        <v>189000</v>
      </c>
      <c r="Y24" s="8">
        <v>68.289814766282802</v>
      </c>
      <c r="Z24" s="8">
        <v>67.247978250998699</v>
      </c>
      <c r="AA24" s="10">
        <v>1.5256103986366201</v>
      </c>
      <c r="AB24" s="8">
        <v>31.710185233717201</v>
      </c>
      <c r="AC24" s="7" t="s">
        <v>107</v>
      </c>
    </row>
    <row r="25" spans="1:29" x14ac:dyDescent="0.25">
      <c r="A25" s="11" t="s">
        <v>109</v>
      </c>
      <c r="B25" s="7">
        <v>1177000</v>
      </c>
      <c r="C25" s="7">
        <v>854000</v>
      </c>
      <c r="D25" s="7">
        <v>834000</v>
      </c>
      <c r="E25" s="7">
        <v>20000</v>
      </c>
      <c r="F25" s="7">
        <v>323000</v>
      </c>
      <c r="G25" s="8">
        <v>72.531493762652801</v>
      </c>
      <c r="H25" s="8">
        <v>70.851323448868499</v>
      </c>
      <c r="I25" s="8">
        <v>2.3164700278783199</v>
      </c>
      <c r="J25" s="8">
        <v>27.468506237347199</v>
      </c>
      <c r="K25" s="7">
        <v>581000</v>
      </c>
      <c r="L25" s="7">
        <v>447000</v>
      </c>
      <c r="M25" s="7">
        <v>434000</v>
      </c>
      <c r="N25" s="7">
        <v>13000</v>
      </c>
      <c r="O25" s="7">
        <v>134000</v>
      </c>
      <c r="P25" s="8">
        <v>76.914201515991095</v>
      </c>
      <c r="Q25" s="8">
        <v>74.711301932937204</v>
      </c>
      <c r="R25" s="8">
        <v>2.8640999186552798</v>
      </c>
      <c r="S25" s="8">
        <v>23.085798484008901</v>
      </c>
      <c r="T25" s="7">
        <v>596000</v>
      </c>
      <c r="U25" s="7">
        <v>407000</v>
      </c>
      <c r="V25" s="7">
        <v>400000</v>
      </c>
      <c r="W25" s="9">
        <v>7000</v>
      </c>
      <c r="X25" s="7">
        <v>189000</v>
      </c>
      <c r="Y25" s="8">
        <v>68.263852513356895</v>
      </c>
      <c r="Z25" s="8">
        <v>67.092687389355106</v>
      </c>
      <c r="AA25" s="10">
        <v>1.7156446360431299</v>
      </c>
      <c r="AB25" s="8">
        <v>31.736147486643102</v>
      </c>
      <c r="AC25" s="7" t="s">
        <v>107</v>
      </c>
    </row>
    <row r="26" spans="1:29" x14ac:dyDescent="0.25">
      <c r="A26" s="11" t="s">
        <v>110</v>
      </c>
      <c r="B26" s="7">
        <v>1177000</v>
      </c>
      <c r="C26" s="7">
        <v>851000</v>
      </c>
      <c r="D26" s="7">
        <v>831000</v>
      </c>
      <c r="E26" s="7">
        <v>19000</v>
      </c>
      <c r="F26" s="7">
        <v>327000</v>
      </c>
      <c r="G26" s="8">
        <v>72.249765135451298</v>
      </c>
      <c r="H26" s="8">
        <v>70.619768953091395</v>
      </c>
      <c r="I26" s="8">
        <v>2.25605741320273</v>
      </c>
      <c r="J26" s="8">
        <v>27.750234864548698</v>
      </c>
      <c r="K26" s="7">
        <v>581000</v>
      </c>
      <c r="L26" s="7">
        <v>447000</v>
      </c>
      <c r="M26" s="7">
        <v>433000</v>
      </c>
      <c r="N26" s="7">
        <v>14000</v>
      </c>
      <c r="O26" s="7">
        <v>134000</v>
      </c>
      <c r="P26" s="8">
        <v>77.010800709837099</v>
      </c>
      <c r="Q26" s="8">
        <v>74.572822247671496</v>
      </c>
      <c r="R26" s="8">
        <v>3.1657617369171902</v>
      </c>
      <c r="S26" s="8">
        <v>22.989199290162901</v>
      </c>
      <c r="T26" s="7">
        <v>596000</v>
      </c>
      <c r="U26" s="7">
        <v>403000</v>
      </c>
      <c r="V26" s="7">
        <v>398000</v>
      </c>
      <c r="W26" s="9">
        <v>5000</v>
      </c>
      <c r="X26" s="7">
        <v>193000</v>
      </c>
      <c r="Y26" s="8">
        <v>67.6116398103227</v>
      </c>
      <c r="Z26" s="8">
        <v>66.768767146716399</v>
      </c>
      <c r="AA26" s="10">
        <v>1.24663839831554</v>
      </c>
      <c r="AB26" s="8">
        <v>32.3883601896773</v>
      </c>
      <c r="AC26" s="7" t="s">
        <v>107</v>
      </c>
    </row>
    <row r="27" spans="1:29" x14ac:dyDescent="0.25">
      <c r="A27" s="11" t="s">
        <v>111</v>
      </c>
      <c r="B27" s="7">
        <v>1178000</v>
      </c>
      <c r="C27" s="7">
        <v>854000</v>
      </c>
      <c r="D27" s="7">
        <v>832000</v>
      </c>
      <c r="E27" s="7">
        <v>22000</v>
      </c>
      <c r="F27" s="7">
        <v>324000</v>
      </c>
      <c r="G27" s="8">
        <v>72.522015244656401</v>
      </c>
      <c r="H27" s="8">
        <v>70.616998138583796</v>
      </c>
      <c r="I27" s="8">
        <v>2.6268121475195398</v>
      </c>
      <c r="J27" s="8">
        <v>27.477984755343599</v>
      </c>
      <c r="K27" s="7">
        <v>581000</v>
      </c>
      <c r="L27" s="7">
        <v>447000</v>
      </c>
      <c r="M27" s="7">
        <v>433000</v>
      </c>
      <c r="N27" s="7">
        <v>14000</v>
      </c>
      <c r="O27" s="7">
        <v>134000</v>
      </c>
      <c r="P27" s="8">
        <v>76.947690980182898</v>
      </c>
      <c r="Q27" s="8">
        <v>74.574218515849395</v>
      </c>
      <c r="R27" s="8">
        <v>3.08452720815855</v>
      </c>
      <c r="S27" s="8">
        <v>23.052309019817098</v>
      </c>
      <c r="T27" s="7">
        <v>596000</v>
      </c>
      <c r="U27" s="7">
        <v>407000</v>
      </c>
      <c r="V27" s="7">
        <v>398000</v>
      </c>
      <c r="W27" s="9">
        <v>9000</v>
      </c>
      <c r="X27" s="7">
        <v>190000</v>
      </c>
      <c r="Y27" s="8">
        <v>68.209108763828198</v>
      </c>
      <c r="Z27" s="8">
        <v>66.760610452027706</v>
      </c>
      <c r="AA27" s="10">
        <v>2.1236141888553801</v>
      </c>
      <c r="AB27" s="8">
        <v>31.790891236171799</v>
      </c>
      <c r="AC27" s="7" t="s">
        <v>107</v>
      </c>
    </row>
    <row r="28" spans="1:29" x14ac:dyDescent="0.25">
      <c r="A28" s="11" t="s">
        <v>112</v>
      </c>
      <c r="B28" s="7">
        <v>1178000</v>
      </c>
      <c r="C28" s="7">
        <v>864000</v>
      </c>
      <c r="D28" s="7">
        <v>845000</v>
      </c>
      <c r="E28" s="7">
        <v>19000</v>
      </c>
      <c r="F28" s="7">
        <v>314000</v>
      </c>
      <c r="G28" s="8">
        <v>73.343517462832494</v>
      </c>
      <c r="H28" s="8">
        <v>71.696795899391802</v>
      </c>
      <c r="I28" s="8">
        <v>2.2452176012353999</v>
      </c>
      <c r="J28" s="8">
        <v>26.656482537167498</v>
      </c>
      <c r="K28" s="7">
        <v>582000</v>
      </c>
      <c r="L28" s="7">
        <v>449000</v>
      </c>
      <c r="M28" s="7">
        <v>437000</v>
      </c>
      <c r="N28" s="7">
        <v>12000</v>
      </c>
      <c r="O28" s="7">
        <v>133000</v>
      </c>
      <c r="P28" s="8">
        <v>77.181865790702005</v>
      </c>
      <c r="Q28" s="8">
        <v>75.204760908232402</v>
      </c>
      <c r="R28" s="8">
        <v>2.5616184089549798</v>
      </c>
      <c r="S28" s="8">
        <v>22.818134209298002</v>
      </c>
      <c r="T28" s="7">
        <v>597000</v>
      </c>
      <c r="U28" s="7">
        <v>415000</v>
      </c>
      <c r="V28" s="7">
        <v>407000</v>
      </c>
      <c r="W28" s="9">
        <v>8000</v>
      </c>
      <c r="X28" s="7">
        <v>181000</v>
      </c>
      <c r="Y28" s="8">
        <v>69.601784316914106</v>
      </c>
      <c r="Z28" s="8">
        <v>68.277129983978</v>
      </c>
      <c r="AA28" s="10">
        <v>1.9031901925166299</v>
      </c>
      <c r="AB28" s="8">
        <v>30.398215683085901</v>
      </c>
      <c r="AC28" s="7" t="s">
        <v>107</v>
      </c>
    </row>
    <row r="29" spans="1:29" x14ac:dyDescent="0.25">
      <c r="A29" s="11" t="s">
        <v>113</v>
      </c>
      <c r="B29" s="7">
        <v>1179000</v>
      </c>
      <c r="C29" s="7">
        <v>856000</v>
      </c>
      <c r="D29" s="7">
        <v>839000</v>
      </c>
      <c r="E29" s="7">
        <v>17000</v>
      </c>
      <c r="F29" s="7">
        <v>323000</v>
      </c>
      <c r="G29" s="8">
        <v>72.585262269397006</v>
      </c>
      <c r="H29" s="8">
        <v>71.134499082740504</v>
      </c>
      <c r="I29" s="8">
        <v>1.9987021349760801</v>
      </c>
      <c r="J29" s="8">
        <v>27.414737730603001</v>
      </c>
      <c r="K29" s="7">
        <v>582000</v>
      </c>
      <c r="L29" s="7">
        <v>441000</v>
      </c>
      <c r="M29" s="7">
        <v>430000</v>
      </c>
      <c r="N29" s="9">
        <v>11000</v>
      </c>
      <c r="O29" s="7">
        <v>141000</v>
      </c>
      <c r="P29" s="8">
        <v>75.850546142817294</v>
      </c>
      <c r="Q29" s="8">
        <v>73.910091986562506</v>
      </c>
      <c r="R29" s="10">
        <v>2.5582599663833698</v>
      </c>
      <c r="S29" s="8">
        <v>24.149453857182699</v>
      </c>
      <c r="T29" s="7">
        <v>597000</v>
      </c>
      <c r="U29" s="7">
        <v>414000</v>
      </c>
      <c r="V29" s="7">
        <v>408000</v>
      </c>
      <c r="W29" s="9">
        <v>6000</v>
      </c>
      <c r="X29" s="7">
        <v>183000</v>
      </c>
      <c r="Y29" s="8">
        <v>69.401126329653593</v>
      </c>
      <c r="Z29" s="8">
        <v>68.427884447762906</v>
      </c>
      <c r="AA29" s="10">
        <v>1.40234306467571</v>
      </c>
      <c r="AB29" s="8">
        <v>30.5988736703464</v>
      </c>
      <c r="AC29" s="7" t="s">
        <v>115</v>
      </c>
    </row>
    <row r="30" spans="1:29" x14ac:dyDescent="0.25">
      <c r="A30" s="11" t="s">
        <v>114</v>
      </c>
      <c r="B30" s="7">
        <v>1179000</v>
      </c>
      <c r="C30" s="7">
        <v>844000</v>
      </c>
      <c r="D30" s="7">
        <v>828000</v>
      </c>
      <c r="E30" s="7">
        <v>16000</v>
      </c>
      <c r="F30" s="7">
        <v>336000</v>
      </c>
      <c r="G30" s="8">
        <v>71.533626434874904</v>
      </c>
      <c r="H30" s="8">
        <v>70.215454148193203</v>
      </c>
      <c r="I30" s="8">
        <v>1.84273096776624</v>
      </c>
      <c r="J30" s="8">
        <v>28.4663735651251</v>
      </c>
      <c r="K30" s="7">
        <v>582000</v>
      </c>
      <c r="L30" s="7">
        <v>441000</v>
      </c>
      <c r="M30" s="7">
        <v>433000</v>
      </c>
      <c r="N30" s="9">
        <v>9000</v>
      </c>
      <c r="O30" s="7">
        <v>141000</v>
      </c>
      <c r="P30" s="8">
        <v>75.7936085223579</v>
      </c>
      <c r="Q30" s="8">
        <v>74.306227125061298</v>
      </c>
      <c r="R30" s="10">
        <v>1.9624100584389199</v>
      </c>
      <c r="S30" s="8">
        <v>24.2063914776421</v>
      </c>
      <c r="T30" s="7">
        <v>597000</v>
      </c>
      <c r="U30" s="7">
        <v>402000</v>
      </c>
      <c r="V30" s="7">
        <v>395000</v>
      </c>
      <c r="W30" s="9">
        <v>7000</v>
      </c>
      <c r="X30" s="7">
        <v>195000</v>
      </c>
      <c r="Y30" s="8">
        <v>67.376690414623894</v>
      </c>
      <c r="Z30" s="8">
        <v>66.223634185339805</v>
      </c>
      <c r="AA30" s="10">
        <v>1.71135777401402</v>
      </c>
      <c r="AB30" s="8">
        <v>32.623309585376099</v>
      </c>
      <c r="AC30" s="7" t="s">
        <v>115</v>
      </c>
    </row>
    <row r="31" spans="1:29" x14ac:dyDescent="0.25">
      <c r="A31" s="11" t="s">
        <v>116</v>
      </c>
      <c r="B31" s="7">
        <v>0</v>
      </c>
      <c r="C31" s="7">
        <v>-12000</v>
      </c>
      <c r="D31" s="7">
        <v>-11000</v>
      </c>
      <c r="E31" s="7">
        <v>-2000</v>
      </c>
      <c r="F31" s="7">
        <v>13000</v>
      </c>
      <c r="G31" s="8">
        <v>-1.05163583452209</v>
      </c>
      <c r="H31" s="8">
        <v>-0.91904493454731595</v>
      </c>
      <c r="I31" s="8">
        <v>-0.155971167209839</v>
      </c>
      <c r="J31" s="8">
        <v>1.0516358345221</v>
      </c>
      <c r="K31" s="7">
        <v>0</v>
      </c>
      <c r="L31" s="7">
        <v>0</v>
      </c>
      <c r="M31" s="7">
        <v>3000</v>
      </c>
      <c r="N31" s="9">
        <v>-3000</v>
      </c>
      <c r="O31" s="7">
        <v>0</v>
      </c>
      <c r="P31" s="8">
        <v>-5.6937620459436303E-2</v>
      </c>
      <c r="Q31" s="8">
        <v>0.39613513849884902</v>
      </c>
      <c r="R31" s="10">
        <v>-0.59584990794445503</v>
      </c>
      <c r="S31" s="8">
        <v>5.6937620459454101E-2</v>
      </c>
      <c r="T31" s="7">
        <v>0</v>
      </c>
      <c r="U31" s="7">
        <v>-12000</v>
      </c>
      <c r="V31" s="7">
        <v>-13000</v>
      </c>
      <c r="W31" s="9">
        <v>1000</v>
      </c>
      <c r="X31" s="7">
        <v>12000</v>
      </c>
      <c r="Y31" s="8">
        <v>-2.0244359150297599</v>
      </c>
      <c r="Z31" s="8">
        <v>-2.20425026242307</v>
      </c>
      <c r="AA31" s="10">
        <v>0.30901470933830999</v>
      </c>
      <c r="AB31" s="8">
        <v>2.0244359150297599</v>
      </c>
      <c r="AC31" s="7" t="s">
        <v>115</v>
      </c>
    </row>
    <row r="32" spans="1:29" x14ac:dyDescent="0.25">
      <c r="A32" s="11" t="s">
        <v>118</v>
      </c>
      <c r="B32" s="7">
        <v>2000</v>
      </c>
      <c r="C32" s="7">
        <v>-7000</v>
      </c>
      <c r="D32" s="7">
        <v>-3000</v>
      </c>
      <c r="E32" s="7">
        <v>-4000</v>
      </c>
      <c r="F32" s="7">
        <v>9000</v>
      </c>
      <c r="G32" s="8">
        <v>-0.71613870057637996</v>
      </c>
      <c r="H32" s="8">
        <v>-0.40431480489813498</v>
      </c>
      <c r="I32" s="8">
        <v>-0.413326445436485</v>
      </c>
      <c r="J32" s="8">
        <v>0.71613870057639795</v>
      </c>
      <c r="K32" s="7">
        <v>2000</v>
      </c>
      <c r="L32" s="7">
        <v>-6000</v>
      </c>
      <c r="M32" s="7">
        <v>0</v>
      </c>
      <c r="N32" s="9">
        <v>-5000</v>
      </c>
      <c r="O32" s="7">
        <v>7000</v>
      </c>
      <c r="P32" s="8">
        <v>-1.21719218747917</v>
      </c>
      <c r="Q32" s="8">
        <v>-0.26659512261016999</v>
      </c>
      <c r="R32" s="10">
        <v>-1.2033516784782701</v>
      </c>
      <c r="S32" s="8">
        <v>1.21719218747919</v>
      </c>
      <c r="T32" s="7">
        <v>1000</v>
      </c>
      <c r="U32" s="7">
        <v>-1000</v>
      </c>
      <c r="V32" s="7">
        <v>-3000</v>
      </c>
      <c r="W32" s="9">
        <v>2000</v>
      </c>
      <c r="X32" s="7">
        <v>2000</v>
      </c>
      <c r="Y32" s="8">
        <v>-0.234949395698862</v>
      </c>
      <c r="Z32" s="8">
        <v>-0.54513296137660905</v>
      </c>
      <c r="AA32" s="10">
        <v>0.46471937569847699</v>
      </c>
      <c r="AB32" s="8">
        <v>0.23494939569887699</v>
      </c>
      <c r="AC32" s="7" t="s">
        <v>115</v>
      </c>
    </row>
    <row r="33" spans="1:29" x14ac:dyDescent="0.25">
      <c r="A33" s="7"/>
      <c r="B33" s="7"/>
      <c r="C33" s="7"/>
      <c r="D33" s="7"/>
      <c r="E33" s="7"/>
      <c r="F33" s="7"/>
      <c r="G33" s="8"/>
      <c r="H33" s="8"/>
      <c r="I33" s="8"/>
      <c r="J33" s="8"/>
      <c r="K33" s="7"/>
      <c r="L33" s="7"/>
      <c r="M33" s="7"/>
      <c r="N33" s="7"/>
      <c r="O33" s="7"/>
      <c r="P33" s="8"/>
      <c r="Q33" s="8"/>
      <c r="R33" s="8"/>
      <c r="S33" s="8"/>
      <c r="T33" s="7"/>
      <c r="U33" s="7"/>
      <c r="V33" s="7"/>
      <c r="W33" s="7"/>
      <c r="X33" s="7"/>
      <c r="Y33" s="8"/>
      <c r="Z33" s="8"/>
      <c r="AA33" s="8"/>
      <c r="AB33" s="8"/>
      <c r="AC33" s="7"/>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70</v>
      </c>
    </row>
    <row r="2" spans="1:29" x14ac:dyDescent="0.25">
      <c r="A2" t="s">
        <v>71</v>
      </c>
    </row>
    <row r="3" spans="1:29" ht="30" customHeight="1" x14ac:dyDescent="0.3">
      <c r="A3" s="3" t="s">
        <v>69</v>
      </c>
    </row>
    <row r="4" spans="1:29" x14ac:dyDescent="0.25">
      <c r="A4" t="s">
        <v>72</v>
      </c>
    </row>
    <row r="5" spans="1:29" x14ac:dyDescent="0.25">
      <c r="A5" t="s">
        <v>73</v>
      </c>
    </row>
    <row r="6" spans="1:29" ht="30" customHeight="1" x14ac:dyDescent="0.3">
      <c r="A6" s="3" t="s">
        <v>74</v>
      </c>
    </row>
    <row r="7" spans="1:29" ht="62.4" x14ac:dyDescent="0.3">
      <c r="A7" s="5" t="s">
        <v>76</v>
      </c>
      <c r="B7" s="6" t="s">
        <v>77</v>
      </c>
      <c r="C7" s="6" t="s">
        <v>78</v>
      </c>
      <c r="D7" s="6" t="s">
        <v>79</v>
      </c>
      <c r="E7" s="6" t="s">
        <v>80</v>
      </c>
      <c r="F7" s="6" t="s">
        <v>81</v>
      </c>
      <c r="G7" s="6" t="s">
        <v>82</v>
      </c>
      <c r="H7" s="6" t="s">
        <v>83</v>
      </c>
      <c r="I7" s="6" t="s">
        <v>84</v>
      </c>
      <c r="J7" s="6" t="s">
        <v>85</v>
      </c>
      <c r="K7" s="6" t="s">
        <v>86</v>
      </c>
      <c r="L7" s="6" t="s">
        <v>87</v>
      </c>
      <c r="M7" s="6" t="s">
        <v>88</v>
      </c>
      <c r="N7" s="6" t="s">
        <v>89</v>
      </c>
      <c r="O7" s="6" t="s">
        <v>90</v>
      </c>
      <c r="P7" s="6" t="s">
        <v>91</v>
      </c>
      <c r="Q7" s="6" t="s">
        <v>92</v>
      </c>
      <c r="R7" s="6" t="s">
        <v>93</v>
      </c>
      <c r="S7" s="6" t="s">
        <v>94</v>
      </c>
      <c r="T7" s="6" t="s">
        <v>95</v>
      </c>
      <c r="U7" s="6" t="s">
        <v>96</v>
      </c>
      <c r="V7" s="6" t="s">
        <v>97</v>
      </c>
      <c r="W7" s="6" t="s">
        <v>98</v>
      </c>
      <c r="X7" s="6" t="s">
        <v>99</v>
      </c>
      <c r="Y7" s="6" t="s">
        <v>100</v>
      </c>
      <c r="Z7" s="6" t="s">
        <v>101</v>
      </c>
      <c r="AA7" s="6" t="s">
        <v>102</v>
      </c>
      <c r="AB7" s="6" t="s">
        <v>103</v>
      </c>
      <c r="AC7" s="6" t="s">
        <v>104</v>
      </c>
    </row>
    <row r="8" spans="1:29" x14ac:dyDescent="0.25">
      <c r="A8" s="11" t="s">
        <v>105</v>
      </c>
      <c r="B8" s="7">
        <v>1485000</v>
      </c>
      <c r="C8" s="7">
        <v>885000</v>
      </c>
      <c r="D8" s="7">
        <v>858000</v>
      </c>
      <c r="E8" s="7">
        <v>27000</v>
      </c>
      <c r="F8" s="7">
        <v>599000</v>
      </c>
      <c r="G8" s="8">
        <v>59.619029912578199</v>
      </c>
      <c r="H8" s="8">
        <v>57.810708603284802</v>
      </c>
      <c r="I8" s="8">
        <v>3.0331276975572301</v>
      </c>
      <c r="J8" s="8">
        <v>40.380970087421801</v>
      </c>
      <c r="K8" s="7">
        <v>726000</v>
      </c>
      <c r="L8" s="7">
        <v>462000</v>
      </c>
      <c r="M8" s="7">
        <v>447000</v>
      </c>
      <c r="N8" s="7">
        <v>16000</v>
      </c>
      <c r="O8" s="7">
        <v>263000</v>
      </c>
      <c r="P8" s="8">
        <v>63.734064692181498</v>
      </c>
      <c r="Q8" s="8">
        <v>61.538472139913701</v>
      </c>
      <c r="R8" s="8">
        <v>3.44492786215964</v>
      </c>
      <c r="S8" s="8">
        <v>36.265935307818502</v>
      </c>
      <c r="T8" s="7">
        <v>759000</v>
      </c>
      <c r="U8" s="7">
        <v>423000</v>
      </c>
      <c r="V8" s="7">
        <v>412000</v>
      </c>
      <c r="W8" s="7">
        <v>11000</v>
      </c>
      <c r="X8" s="7">
        <v>336000</v>
      </c>
      <c r="Y8" s="8">
        <v>55.684800826420101</v>
      </c>
      <c r="Z8" s="8">
        <v>54.2467349025478</v>
      </c>
      <c r="AA8" s="8">
        <v>2.5825106717272601</v>
      </c>
      <c r="AB8" s="8">
        <v>44.315199173579899</v>
      </c>
      <c r="AC8" s="7"/>
    </row>
    <row r="9" spans="1:29" x14ac:dyDescent="0.25">
      <c r="A9" s="11" t="s">
        <v>106</v>
      </c>
      <c r="B9" s="7">
        <v>1499000</v>
      </c>
      <c r="C9" s="7">
        <v>879000</v>
      </c>
      <c r="D9" s="7">
        <v>853000</v>
      </c>
      <c r="E9" s="7">
        <v>26000</v>
      </c>
      <c r="F9" s="7">
        <v>620000</v>
      </c>
      <c r="G9" s="8">
        <v>58.628310764172603</v>
      </c>
      <c r="H9" s="8">
        <v>56.919634669698901</v>
      </c>
      <c r="I9" s="8">
        <v>2.9144215008116201</v>
      </c>
      <c r="J9" s="8">
        <v>41.371689235827397</v>
      </c>
      <c r="K9" s="7">
        <v>732000</v>
      </c>
      <c r="L9" s="7">
        <v>464000</v>
      </c>
      <c r="M9" s="7">
        <v>445000</v>
      </c>
      <c r="N9" s="7">
        <v>19000</v>
      </c>
      <c r="O9" s="7">
        <v>267000</v>
      </c>
      <c r="P9" s="8">
        <v>63.473301067082502</v>
      </c>
      <c r="Q9" s="8">
        <v>60.8875360330007</v>
      </c>
      <c r="R9" s="8">
        <v>4.0737837651598703</v>
      </c>
      <c r="S9" s="8">
        <v>36.526698932917398</v>
      </c>
      <c r="T9" s="7">
        <v>768000</v>
      </c>
      <c r="U9" s="7">
        <v>415000</v>
      </c>
      <c r="V9" s="7">
        <v>408000</v>
      </c>
      <c r="W9" s="9">
        <v>7000</v>
      </c>
      <c r="X9" s="7">
        <v>353000</v>
      </c>
      <c r="Y9" s="8">
        <v>54.0118826219909</v>
      </c>
      <c r="Z9" s="8">
        <v>53.13891884289</v>
      </c>
      <c r="AA9" s="10">
        <v>1.6162439387838301</v>
      </c>
      <c r="AB9" s="8">
        <v>45.9881173780091</v>
      </c>
      <c r="AC9" s="7" t="s">
        <v>107</v>
      </c>
    </row>
    <row r="10" spans="1:29" x14ac:dyDescent="0.25">
      <c r="A10" s="11" t="s">
        <v>108</v>
      </c>
      <c r="B10" s="7">
        <v>1502000</v>
      </c>
      <c r="C10" s="7">
        <v>883000</v>
      </c>
      <c r="D10" s="7">
        <v>862000</v>
      </c>
      <c r="E10" s="7">
        <v>21000</v>
      </c>
      <c r="F10" s="7">
        <v>619000</v>
      </c>
      <c r="G10" s="8">
        <v>58.792795828757399</v>
      </c>
      <c r="H10" s="8">
        <v>57.380492687738197</v>
      </c>
      <c r="I10" s="8">
        <v>2.4021704038922298</v>
      </c>
      <c r="J10" s="8">
        <v>41.207204171242601</v>
      </c>
      <c r="K10" s="7">
        <v>733000</v>
      </c>
      <c r="L10" s="7">
        <v>463000</v>
      </c>
      <c r="M10" s="7">
        <v>448000</v>
      </c>
      <c r="N10" s="7">
        <v>15000</v>
      </c>
      <c r="O10" s="7">
        <v>269000</v>
      </c>
      <c r="P10" s="8">
        <v>63.249470512456597</v>
      </c>
      <c r="Q10" s="8">
        <v>61.169184916701198</v>
      </c>
      <c r="R10" s="8">
        <v>3.2890166176895801</v>
      </c>
      <c r="S10" s="8">
        <v>36.750529487543403</v>
      </c>
      <c r="T10" s="7">
        <v>769000</v>
      </c>
      <c r="U10" s="7">
        <v>419000</v>
      </c>
      <c r="V10" s="7">
        <v>413000</v>
      </c>
      <c r="W10" s="9">
        <v>6000</v>
      </c>
      <c r="X10" s="7">
        <v>349000</v>
      </c>
      <c r="Y10" s="8">
        <v>54.544543958581301</v>
      </c>
      <c r="Z10" s="8">
        <v>53.768984110259098</v>
      </c>
      <c r="AA10" s="10">
        <v>1.42188345897835</v>
      </c>
      <c r="AB10" s="8">
        <v>45.455456041418699</v>
      </c>
      <c r="AC10" s="7" t="s">
        <v>107</v>
      </c>
    </row>
    <row r="11" spans="1:29" x14ac:dyDescent="0.25">
      <c r="A11" s="11" t="s">
        <v>109</v>
      </c>
      <c r="B11" s="7">
        <v>1504000</v>
      </c>
      <c r="C11" s="7">
        <v>886000</v>
      </c>
      <c r="D11" s="7">
        <v>865000</v>
      </c>
      <c r="E11" s="7">
        <v>21000</v>
      </c>
      <c r="F11" s="7">
        <v>618000</v>
      </c>
      <c r="G11" s="8">
        <v>58.905605588895099</v>
      </c>
      <c r="H11" s="8">
        <v>57.527935496786597</v>
      </c>
      <c r="I11" s="8">
        <v>2.33877587427471</v>
      </c>
      <c r="J11" s="8">
        <v>41.094394411104901</v>
      </c>
      <c r="K11" s="7">
        <v>734000</v>
      </c>
      <c r="L11" s="7">
        <v>467000</v>
      </c>
      <c r="M11" s="7">
        <v>453000</v>
      </c>
      <c r="N11" s="7">
        <v>13000</v>
      </c>
      <c r="O11" s="7">
        <v>267000</v>
      </c>
      <c r="P11" s="8">
        <v>63.562519159371902</v>
      </c>
      <c r="Q11" s="8">
        <v>61.739568786402799</v>
      </c>
      <c r="R11" s="8">
        <v>2.8679643240671102</v>
      </c>
      <c r="S11" s="8">
        <v>36.437480840628098</v>
      </c>
      <c r="T11" s="7">
        <v>770000</v>
      </c>
      <c r="U11" s="7">
        <v>419000</v>
      </c>
      <c r="V11" s="7">
        <v>412000</v>
      </c>
      <c r="W11" s="9">
        <v>7000</v>
      </c>
      <c r="X11" s="7">
        <v>350000</v>
      </c>
      <c r="Y11" s="8">
        <v>54.464134889510902</v>
      </c>
      <c r="Z11" s="8">
        <v>53.511145069115798</v>
      </c>
      <c r="AA11" s="10">
        <v>1.7497566468803101</v>
      </c>
      <c r="AB11" s="8">
        <v>45.535865110489098</v>
      </c>
      <c r="AC11" s="7" t="s">
        <v>107</v>
      </c>
    </row>
    <row r="12" spans="1:29" x14ac:dyDescent="0.25">
      <c r="A12" s="11" t="s">
        <v>110</v>
      </c>
      <c r="B12" s="7">
        <v>1506000</v>
      </c>
      <c r="C12" s="7">
        <v>889000</v>
      </c>
      <c r="D12" s="7">
        <v>867000</v>
      </c>
      <c r="E12" s="7">
        <v>21000</v>
      </c>
      <c r="F12" s="7">
        <v>617000</v>
      </c>
      <c r="G12" s="8">
        <v>59.009619567202499</v>
      </c>
      <c r="H12" s="8">
        <v>57.5926178040026</v>
      </c>
      <c r="I12" s="8">
        <v>2.4013063863022999</v>
      </c>
      <c r="J12" s="8">
        <v>40.990380432797501</v>
      </c>
      <c r="K12" s="7">
        <v>735000</v>
      </c>
      <c r="L12" s="7">
        <v>468000</v>
      </c>
      <c r="M12" s="7">
        <v>453000</v>
      </c>
      <c r="N12" s="7">
        <v>15000</v>
      </c>
      <c r="O12" s="7">
        <v>267000</v>
      </c>
      <c r="P12" s="8">
        <v>63.643102249992197</v>
      </c>
      <c r="Q12" s="8">
        <v>61.614260241796302</v>
      </c>
      <c r="R12" s="8">
        <v>3.18784272995764</v>
      </c>
      <c r="S12" s="8">
        <v>36.356897750007803</v>
      </c>
      <c r="T12" s="7">
        <v>771000</v>
      </c>
      <c r="U12" s="7">
        <v>421000</v>
      </c>
      <c r="V12" s="7">
        <v>414000</v>
      </c>
      <c r="W12" s="9">
        <v>6000</v>
      </c>
      <c r="X12" s="7">
        <v>350000</v>
      </c>
      <c r="Y12" s="8">
        <v>54.588352553670298</v>
      </c>
      <c r="Z12" s="8">
        <v>53.755168466707701</v>
      </c>
      <c r="AA12" s="10">
        <v>1.5263037772452399</v>
      </c>
      <c r="AB12" s="8">
        <v>45.411647446329702</v>
      </c>
      <c r="AC12" s="7" t="s">
        <v>107</v>
      </c>
    </row>
    <row r="13" spans="1:29" x14ac:dyDescent="0.25">
      <c r="A13" s="11" t="s">
        <v>111</v>
      </c>
      <c r="B13" s="7">
        <v>1508000</v>
      </c>
      <c r="C13" s="7">
        <v>883000</v>
      </c>
      <c r="D13" s="7">
        <v>860000</v>
      </c>
      <c r="E13" s="7">
        <v>23000</v>
      </c>
      <c r="F13" s="7">
        <v>625000</v>
      </c>
      <c r="G13" s="8">
        <v>58.563384614976599</v>
      </c>
      <c r="H13" s="8">
        <v>57.037997748222601</v>
      </c>
      <c r="I13" s="8">
        <v>2.6046767562744901</v>
      </c>
      <c r="J13" s="8">
        <v>41.436615385023401</v>
      </c>
      <c r="K13" s="7">
        <v>737000</v>
      </c>
      <c r="L13" s="7">
        <v>470000</v>
      </c>
      <c r="M13" s="7">
        <v>455000</v>
      </c>
      <c r="N13" s="7">
        <v>15000</v>
      </c>
      <c r="O13" s="7">
        <v>267000</v>
      </c>
      <c r="P13" s="8">
        <v>63.749224421523699</v>
      </c>
      <c r="Q13" s="8">
        <v>61.778406537532597</v>
      </c>
      <c r="R13" s="8">
        <v>3.0915166449079199</v>
      </c>
      <c r="S13" s="8">
        <v>36.250775578476301</v>
      </c>
      <c r="T13" s="7">
        <v>772000</v>
      </c>
      <c r="U13" s="7">
        <v>414000</v>
      </c>
      <c r="V13" s="7">
        <v>405000</v>
      </c>
      <c r="W13" s="9">
        <v>8000</v>
      </c>
      <c r="X13" s="7">
        <v>358000</v>
      </c>
      <c r="Y13" s="8">
        <v>53.613100136729798</v>
      </c>
      <c r="Z13" s="8">
        <v>52.512911566301</v>
      </c>
      <c r="AA13" s="10">
        <v>2.05208907454143</v>
      </c>
      <c r="AB13" s="8">
        <v>46.386899863270202</v>
      </c>
      <c r="AC13" s="7" t="s">
        <v>107</v>
      </c>
    </row>
    <row r="14" spans="1:29" x14ac:dyDescent="0.25">
      <c r="A14" s="11" t="s">
        <v>112</v>
      </c>
      <c r="B14" s="7">
        <v>1511000</v>
      </c>
      <c r="C14" s="7">
        <v>898000</v>
      </c>
      <c r="D14" s="7">
        <v>877000</v>
      </c>
      <c r="E14" s="7">
        <v>20000</v>
      </c>
      <c r="F14" s="7">
        <v>613000</v>
      </c>
      <c r="G14" s="8">
        <v>59.420049995233498</v>
      </c>
      <c r="H14" s="8">
        <v>58.0896683578896</v>
      </c>
      <c r="I14" s="8">
        <v>2.2389439885200599</v>
      </c>
      <c r="J14" s="8">
        <v>40.579950004766502</v>
      </c>
      <c r="K14" s="7">
        <v>738000</v>
      </c>
      <c r="L14" s="7">
        <v>472000</v>
      </c>
      <c r="M14" s="7">
        <v>460000</v>
      </c>
      <c r="N14" s="7">
        <v>12000</v>
      </c>
      <c r="O14" s="7">
        <v>266000</v>
      </c>
      <c r="P14" s="8">
        <v>63.986950428434703</v>
      </c>
      <c r="Q14" s="8">
        <v>62.314550516263203</v>
      </c>
      <c r="R14" s="8">
        <v>2.6136577864294801</v>
      </c>
      <c r="S14" s="8">
        <v>36.013049571565297</v>
      </c>
      <c r="T14" s="7">
        <v>773000</v>
      </c>
      <c r="U14" s="7">
        <v>425000</v>
      </c>
      <c r="V14" s="7">
        <v>418000</v>
      </c>
      <c r="W14" s="9">
        <v>8000</v>
      </c>
      <c r="X14" s="7">
        <v>347000</v>
      </c>
      <c r="Y14" s="8">
        <v>55.059644745594298</v>
      </c>
      <c r="Z14" s="8">
        <v>54.055816818549999</v>
      </c>
      <c r="AA14" s="10">
        <v>1.82316455487944</v>
      </c>
      <c r="AB14" s="8">
        <v>44.940355254405702</v>
      </c>
      <c r="AC14" s="7" t="s">
        <v>107</v>
      </c>
    </row>
    <row r="15" spans="1:29" x14ac:dyDescent="0.25">
      <c r="A15" s="11" t="s">
        <v>113</v>
      </c>
      <c r="B15" s="7">
        <v>1513000</v>
      </c>
      <c r="C15" s="7">
        <v>888000</v>
      </c>
      <c r="D15" s="7">
        <v>871000</v>
      </c>
      <c r="E15" s="7">
        <v>18000</v>
      </c>
      <c r="F15" s="7">
        <v>624000</v>
      </c>
      <c r="G15" s="8">
        <v>58.725365196890102</v>
      </c>
      <c r="H15" s="8">
        <v>57.542643482835899</v>
      </c>
      <c r="I15" s="8">
        <v>2.0139878399884701</v>
      </c>
      <c r="J15" s="8">
        <v>41.274634803109898</v>
      </c>
      <c r="K15" s="7">
        <v>739000</v>
      </c>
      <c r="L15" s="7">
        <v>465000</v>
      </c>
      <c r="M15" s="7">
        <v>453000</v>
      </c>
      <c r="N15" s="7">
        <v>12000</v>
      </c>
      <c r="O15" s="7">
        <v>274000</v>
      </c>
      <c r="P15" s="8">
        <v>62.866137939805199</v>
      </c>
      <c r="Q15" s="8">
        <v>61.251139847443099</v>
      </c>
      <c r="R15" s="8">
        <v>2.5689475213325701</v>
      </c>
      <c r="S15" s="8">
        <v>37.133862060194801</v>
      </c>
      <c r="T15" s="7">
        <v>774000</v>
      </c>
      <c r="U15" s="7">
        <v>424000</v>
      </c>
      <c r="V15" s="7">
        <v>418000</v>
      </c>
      <c r="W15" s="9">
        <v>6000</v>
      </c>
      <c r="X15" s="7">
        <v>350000</v>
      </c>
      <c r="Y15" s="8">
        <v>54.770184681907999</v>
      </c>
      <c r="Z15" s="8">
        <v>54.0003644272483</v>
      </c>
      <c r="AA15" s="10">
        <v>1.4055462093666899</v>
      </c>
      <c r="AB15" s="8">
        <v>45.229815318092001</v>
      </c>
      <c r="AC15" s="7" t="s">
        <v>107</v>
      </c>
    </row>
    <row r="16" spans="1:29" x14ac:dyDescent="0.25">
      <c r="A16" s="11" t="s">
        <v>114</v>
      </c>
      <c r="B16" s="7">
        <v>1515000</v>
      </c>
      <c r="C16" s="7">
        <v>891000</v>
      </c>
      <c r="D16" s="7">
        <v>874000</v>
      </c>
      <c r="E16" s="7">
        <v>17000</v>
      </c>
      <c r="F16" s="7">
        <v>624000</v>
      </c>
      <c r="G16" s="8">
        <v>58.790082182125801</v>
      </c>
      <c r="H16" s="8">
        <v>57.648124818104499</v>
      </c>
      <c r="I16" s="8">
        <v>1.9424319913071</v>
      </c>
      <c r="J16" s="8">
        <v>41.209917817874199</v>
      </c>
      <c r="K16" s="7">
        <v>741000</v>
      </c>
      <c r="L16" s="7">
        <v>469000</v>
      </c>
      <c r="M16" s="7">
        <v>459000</v>
      </c>
      <c r="N16" s="9">
        <v>10000</v>
      </c>
      <c r="O16" s="7">
        <v>271000</v>
      </c>
      <c r="P16" s="8">
        <v>63.340602950609401</v>
      </c>
      <c r="Q16" s="8">
        <v>61.985213193342602</v>
      </c>
      <c r="R16" s="10">
        <v>2.1398434718464601</v>
      </c>
      <c r="S16" s="8">
        <v>36.659397049390599</v>
      </c>
      <c r="T16" s="7">
        <v>775000</v>
      </c>
      <c r="U16" s="7">
        <v>422000</v>
      </c>
      <c r="V16" s="7">
        <v>415000</v>
      </c>
      <c r="W16" s="9">
        <v>7000</v>
      </c>
      <c r="X16" s="7">
        <v>353000</v>
      </c>
      <c r="Y16" s="8">
        <v>54.4406841790058</v>
      </c>
      <c r="Z16" s="8">
        <v>53.502725977324801</v>
      </c>
      <c r="AA16" s="10">
        <v>1.7228993643741299</v>
      </c>
      <c r="AB16" s="8">
        <v>45.5593158209942</v>
      </c>
      <c r="AC16" s="7" t="s">
        <v>115</v>
      </c>
    </row>
    <row r="17" spans="1:29" x14ac:dyDescent="0.25">
      <c r="A17" s="11" t="s">
        <v>116</v>
      </c>
      <c r="B17" s="7">
        <v>2000</v>
      </c>
      <c r="C17" s="7">
        <v>2000</v>
      </c>
      <c r="D17" s="7">
        <v>3000</v>
      </c>
      <c r="E17" s="7">
        <v>-1000</v>
      </c>
      <c r="F17" s="7">
        <v>0</v>
      </c>
      <c r="G17" s="8">
        <v>6.4716985235698105E-2</v>
      </c>
      <c r="H17" s="8">
        <v>0.1054813352686</v>
      </c>
      <c r="I17" s="8">
        <v>-7.1555848681370104E-2</v>
      </c>
      <c r="J17" s="8">
        <v>-6.4716985235698105E-2</v>
      </c>
      <c r="K17" s="7">
        <v>1000</v>
      </c>
      <c r="L17" s="7">
        <v>4000</v>
      </c>
      <c r="M17" s="7">
        <v>6000</v>
      </c>
      <c r="N17" s="9">
        <v>-2000</v>
      </c>
      <c r="O17" s="7">
        <v>-3000</v>
      </c>
      <c r="P17" s="8">
        <v>0.474465010804202</v>
      </c>
      <c r="Q17" s="8">
        <v>0.73407334589950302</v>
      </c>
      <c r="R17" s="10">
        <v>-0.42910404948610997</v>
      </c>
      <c r="S17" s="8">
        <v>-0.474465010804202</v>
      </c>
      <c r="T17" s="7">
        <v>1000</v>
      </c>
      <c r="U17" s="7">
        <v>-2000</v>
      </c>
      <c r="V17" s="7">
        <v>-3000</v>
      </c>
      <c r="W17" s="9">
        <v>1000</v>
      </c>
      <c r="X17" s="7">
        <v>3000</v>
      </c>
      <c r="Y17" s="8">
        <v>-0.32950050290219901</v>
      </c>
      <c r="Z17" s="8">
        <v>-0.49763844992349998</v>
      </c>
      <c r="AA17" s="10">
        <v>0.31735315500743999</v>
      </c>
      <c r="AB17" s="8">
        <v>0.32950050290219901</v>
      </c>
      <c r="AC17" s="7" t="s">
        <v>115</v>
      </c>
    </row>
    <row r="18" spans="1:29" x14ac:dyDescent="0.25">
      <c r="A18" s="11" t="s">
        <v>118</v>
      </c>
      <c r="B18" s="7">
        <v>10000</v>
      </c>
      <c r="C18" s="7">
        <v>2000</v>
      </c>
      <c r="D18" s="7">
        <v>6000</v>
      </c>
      <c r="E18" s="7">
        <v>-4000</v>
      </c>
      <c r="F18" s="7">
        <v>7000</v>
      </c>
      <c r="G18" s="8">
        <v>-0.21953738507669801</v>
      </c>
      <c r="H18" s="8">
        <v>5.5507014101898698E-2</v>
      </c>
      <c r="I18" s="8">
        <v>-0.4588743949952</v>
      </c>
      <c r="J18" s="8">
        <v>0.21953738507669801</v>
      </c>
      <c r="K18" s="7">
        <v>5000</v>
      </c>
      <c r="L18" s="7">
        <v>1000</v>
      </c>
      <c r="M18" s="7">
        <v>6000</v>
      </c>
      <c r="N18" s="9">
        <v>-5000</v>
      </c>
      <c r="O18" s="7">
        <v>4000</v>
      </c>
      <c r="P18" s="8">
        <v>-0.30249929938279502</v>
      </c>
      <c r="Q18" s="8">
        <v>0.37095295154629998</v>
      </c>
      <c r="R18" s="10">
        <v>-1.0479992581111801</v>
      </c>
      <c r="S18" s="8">
        <v>0.30249929938279502</v>
      </c>
      <c r="T18" s="7">
        <v>4000</v>
      </c>
      <c r="U18" s="7">
        <v>1000</v>
      </c>
      <c r="V18" s="7">
        <v>0</v>
      </c>
      <c r="W18" s="9">
        <v>1000</v>
      </c>
      <c r="X18" s="7">
        <v>3000</v>
      </c>
      <c r="Y18" s="8">
        <v>-0.147668374664498</v>
      </c>
      <c r="Z18" s="8">
        <v>-0.25244248938290098</v>
      </c>
      <c r="AA18" s="10">
        <v>0.19659558712889</v>
      </c>
      <c r="AB18" s="8">
        <v>0.147668374664498</v>
      </c>
      <c r="AC18" s="7" t="s">
        <v>115</v>
      </c>
    </row>
    <row r="19" spans="1:29" x14ac:dyDescent="0.25">
      <c r="A19" s="7"/>
      <c r="B19" s="7"/>
      <c r="C19" s="7"/>
      <c r="D19" s="7"/>
      <c r="E19" s="7"/>
      <c r="F19" s="7"/>
      <c r="G19" s="8"/>
      <c r="H19" s="8"/>
      <c r="I19" s="8"/>
      <c r="J19" s="8"/>
      <c r="K19" s="7"/>
      <c r="L19" s="7"/>
      <c r="M19" s="7"/>
      <c r="N19" s="7"/>
      <c r="O19" s="7"/>
      <c r="P19" s="8"/>
      <c r="Q19" s="8"/>
      <c r="R19" s="8"/>
      <c r="S19" s="8"/>
      <c r="T19" s="7"/>
      <c r="U19" s="7"/>
      <c r="V19" s="7"/>
      <c r="W19" s="7"/>
      <c r="X19" s="7"/>
      <c r="Y19" s="8"/>
      <c r="Z19" s="8"/>
      <c r="AA19" s="8"/>
      <c r="AB19" s="8"/>
      <c r="AC19" s="7"/>
    </row>
    <row r="20" spans="1:29" ht="30" customHeight="1" x14ac:dyDescent="0.3">
      <c r="A20" s="3" t="s">
        <v>75</v>
      </c>
    </row>
    <row r="21" spans="1:29" ht="62.4" x14ac:dyDescent="0.3">
      <c r="A21" s="5" t="s">
        <v>76</v>
      </c>
      <c r="B21" s="6" t="s">
        <v>119</v>
      </c>
      <c r="C21" s="6" t="s">
        <v>78</v>
      </c>
      <c r="D21" s="6" t="s">
        <v>79</v>
      </c>
      <c r="E21" s="6" t="s">
        <v>80</v>
      </c>
      <c r="F21" s="6" t="s">
        <v>81</v>
      </c>
      <c r="G21" s="6" t="s">
        <v>82</v>
      </c>
      <c r="H21" s="6" t="s">
        <v>83</v>
      </c>
      <c r="I21" s="6" t="s">
        <v>84</v>
      </c>
      <c r="J21" s="6" t="s">
        <v>85</v>
      </c>
      <c r="K21" s="6" t="s">
        <v>120</v>
      </c>
      <c r="L21" s="6" t="s">
        <v>87</v>
      </c>
      <c r="M21" s="6" t="s">
        <v>88</v>
      </c>
      <c r="N21" s="6" t="s">
        <v>89</v>
      </c>
      <c r="O21" s="6" t="s">
        <v>90</v>
      </c>
      <c r="P21" s="6" t="s">
        <v>91</v>
      </c>
      <c r="Q21" s="6" t="s">
        <v>92</v>
      </c>
      <c r="R21" s="6" t="s">
        <v>93</v>
      </c>
      <c r="S21" s="6" t="s">
        <v>94</v>
      </c>
      <c r="T21" s="6" t="s">
        <v>121</v>
      </c>
      <c r="U21" s="6" t="s">
        <v>96</v>
      </c>
      <c r="V21" s="6" t="s">
        <v>97</v>
      </c>
      <c r="W21" s="6" t="s">
        <v>98</v>
      </c>
      <c r="X21" s="6" t="s">
        <v>99</v>
      </c>
      <c r="Y21" s="6" t="s">
        <v>100</v>
      </c>
      <c r="Z21" s="6" t="s">
        <v>101</v>
      </c>
      <c r="AA21" s="6" t="s">
        <v>102</v>
      </c>
      <c r="AB21" s="6" t="s">
        <v>103</v>
      </c>
      <c r="AC21" s="6" t="s">
        <v>104</v>
      </c>
    </row>
    <row r="22" spans="1:29" x14ac:dyDescent="0.25">
      <c r="A22" s="11" t="s">
        <v>105</v>
      </c>
      <c r="B22" s="7">
        <v>1170000</v>
      </c>
      <c r="C22" s="7">
        <v>851000</v>
      </c>
      <c r="D22" s="7">
        <v>825000</v>
      </c>
      <c r="E22" s="7">
        <v>27000</v>
      </c>
      <c r="F22" s="7">
        <v>318000</v>
      </c>
      <c r="G22" s="8">
        <v>72.800980154102405</v>
      </c>
      <c r="H22" s="8">
        <v>70.519368816325397</v>
      </c>
      <c r="I22" s="8">
        <v>3.1340393123105499</v>
      </c>
      <c r="J22" s="8">
        <v>27.199019845897599</v>
      </c>
      <c r="K22" s="7">
        <v>579000</v>
      </c>
      <c r="L22" s="7">
        <v>441000</v>
      </c>
      <c r="M22" s="7">
        <v>426000</v>
      </c>
      <c r="N22" s="7">
        <v>16000</v>
      </c>
      <c r="O22" s="7">
        <v>138000</v>
      </c>
      <c r="P22" s="8">
        <v>76.231843001231596</v>
      </c>
      <c r="Q22" s="8">
        <v>73.507407900032604</v>
      </c>
      <c r="R22" s="8">
        <v>3.57388066972874</v>
      </c>
      <c r="S22" s="8">
        <v>23.768156998768401</v>
      </c>
      <c r="T22" s="7">
        <v>591000</v>
      </c>
      <c r="U22" s="7">
        <v>410000</v>
      </c>
      <c r="V22" s="7">
        <v>399000</v>
      </c>
      <c r="W22" s="7">
        <v>11000</v>
      </c>
      <c r="X22" s="7">
        <v>181000</v>
      </c>
      <c r="Y22" s="8">
        <v>69.438618053404198</v>
      </c>
      <c r="Z22" s="8">
        <v>67.5909890418705</v>
      </c>
      <c r="AA22" s="8">
        <v>2.6608090185676398</v>
      </c>
      <c r="AB22" s="8">
        <v>30.561381946595802</v>
      </c>
      <c r="AC22" s="7"/>
    </row>
    <row r="23" spans="1:29" x14ac:dyDescent="0.25">
      <c r="A23" s="11" t="s">
        <v>106</v>
      </c>
      <c r="B23" s="7">
        <v>1176000</v>
      </c>
      <c r="C23" s="7">
        <v>845000</v>
      </c>
      <c r="D23" s="7">
        <v>820000</v>
      </c>
      <c r="E23" s="7">
        <v>25000</v>
      </c>
      <c r="F23" s="7">
        <v>331000</v>
      </c>
      <c r="G23" s="8">
        <v>71.836889790352899</v>
      </c>
      <c r="H23" s="8">
        <v>69.672667674296406</v>
      </c>
      <c r="I23" s="8">
        <v>3.0126890548470602</v>
      </c>
      <c r="J23" s="8">
        <v>28.163110209647101</v>
      </c>
      <c r="K23" s="7">
        <v>580000</v>
      </c>
      <c r="L23" s="7">
        <v>445000</v>
      </c>
      <c r="M23" s="7">
        <v>426000</v>
      </c>
      <c r="N23" s="7">
        <v>19000</v>
      </c>
      <c r="O23" s="7">
        <v>135000</v>
      </c>
      <c r="P23" s="8">
        <v>76.671660084434194</v>
      </c>
      <c r="Q23" s="8">
        <v>73.438407714571895</v>
      </c>
      <c r="R23" s="8">
        <v>4.21701103941363</v>
      </c>
      <c r="S23" s="8">
        <v>23.328339915565799</v>
      </c>
      <c r="T23" s="7">
        <v>596000</v>
      </c>
      <c r="U23" s="7">
        <v>400000</v>
      </c>
      <c r="V23" s="7">
        <v>394000</v>
      </c>
      <c r="W23" s="9">
        <v>7000</v>
      </c>
      <c r="X23" s="7">
        <v>196000</v>
      </c>
      <c r="Y23" s="8">
        <v>67.133184964302501</v>
      </c>
      <c r="Z23" s="8">
        <v>66.009012831629093</v>
      </c>
      <c r="AA23" s="10">
        <v>1.67454014474542</v>
      </c>
      <c r="AB23" s="8">
        <v>32.866815035697499</v>
      </c>
      <c r="AC23" s="7" t="s">
        <v>107</v>
      </c>
    </row>
    <row r="24" spans="1:29" x14ac:dyDescent="0.25">
      <c r="A24" s="11" t="s">
        <v>108</v>
      </c>
      <c r="B24" s="7">
        <v>1177000</v>
      </c>
      <c r="C24" s="7">
        <v>854000</v>
      </c>
      <c r="D24" s="7">
        <v>833000</v>
      </c>
      <c r="E24" s="7">
        <v>21000</v>
      </c>
      <c r="F24" s="7">
        <v>323000</v>
      </c>
      <c r="G24" s="8">
        <v>72.557638681723603</v>
      </c>
      <c r="H24" s="8">
        <v>70.805976897782301</v>
      </c>
      <c r="I24" s="8">
        <v>2.41416591797458</v>
      </c>
      <c r="J24" s="8">
        <v>27.442361318276401</v>
      </c>
      <c r="K24" s="7">
        <v>580000</v>
      </c>
      <c r="L24" s="7">
        <v>447000</v>
      </c>
      <c r="M24" s="7">
        <v>433000</v>
      </c>
      <c r="N24" s="7">
        <v>15000</v>
      </c>
      <c r="O24" s="7">
        <v>133000</v>
      </c>
      <c r="P24" s="8">
        <v>77.052434592459704</v>
      </c>
      <c r="Q24" s="8">
        <v>74.528323020111202</v>
      </c>
      <c r="R24" s="8">
        <v>3.2758362350247001</v>
      </c>
      <c r="S24" s="8">
        <v>22.947565407540299</v>
      </c>
      <c r="T24" s="7">
        <v>596000</v>
      </c>
      <c r="U24" s="7">
        <v>407000</v>
      </c>
      <c r="V24" s="7">
        <v>401000</v>
      </c>
      <c r="W24" s="9">
        <v>6000</v>
      </c>
      <c r="X24" s="7">
        <v>190000</v>
      </c>
      <c r="Y24" s="8">
        <v>68.183083615921504</v>
      </c>
      <c r="Z24" s="8">
        <v>67.183207719940796</v>
      </c>
      <c r="AA24" s="10">
        <v>1.4664574304281299</v>
      </c>
      <c r="AB24" s="8">
        <v>31.8169163840785</v>
      </c>
      <c r="AC24" s="7" t="s">
        <v>107</v>
      </c>
    </row>
    <row r="25" spans="1:29" x14ac:dyDescent="0.25">
      <c r="A25" s="11" t="s">
        <v>109</v>
      </c>
      <c r="B25" s="7">
        <v>1177000</v>
      </c>
      <c r="C25" s="7">
        <v>852000</v>
      </c>
      <c r="D25" s="7">
        <v>832000</v>
      </c>
      <c r="E25" s="7">
        <v>20000</v>
      </c>
      <c r="F25" s="7">
        <v>325000</v>
      </c>
      <c r="G25" s="8">
        <v>72.388555598987097</v>
      </c>
      <c r="H25" s="8">
        <v>70.681157696164206</v>
      </c>
      <c r="I25" s="8">
        <v>2.35865723344638</v>
      </c>
      <c r="J25" s="8">
        <v>27.6114444010129</v>
      </c>
      <c r="K25" s="7">
        <v>581000</v>
      </c>
      <c r="L25" s="7">
        <v>447000</v>
      </c>
      <c r="M25" s="7">
        <v>434000</v>
      </c>
      <c r="N25" s="7">
        <v>13000</v>
      </c>
      <c r="O25" s="7">
        <v>134000</v>
      </c>
      <c r="P25" s="8">
        <v>76.966945294643494</v>
      </c>
      <c r="Q25" s="8">
        <v>74.741595947521702</v>
      </c>
      <c r="R25" s="8">
        <v>2.8913052721564201</v>
      </c>
      <c r="S25" s="8">
        <v>23.033054705356498</v>
      </c>
      <c r="T25" s="7">
        <v>596000</v>
      </c>
      <c r="U25" s="7">
        <v>405000</v>
      </c>
      <c r="V25" s="7">
        <v>398000</v>
      </c>
      <c r="W25" s="9">
        <v>7000</v>
      </c>
      <c r="X25" s="7">
        <v>191000</v>
      </c>
      <c r="Y25" s="8">
        <v>67.930369970330602</v>
      </c>
      <c r="Z25" s="8">
        <v>66.727324872492005</v>
      </c>
      <c r="AA25" s="10">
        <v>1.77099741744974</v>
      </c>
      <c r="AB25" s="8">
        <v>32.069630029669398</v>
      </c>
      <c r="AC25" s="7" t="s">
        <v>107</v>
      </c>
    </row>
    <row r="26" spans="1:29" x14ac:dyDescent="0.25">
      <c r="A26" s="11" t="s">
        <v>110</v>
      </c>
      <c r="B26" s="7">
        <v>1177000</v>
      </c>
      <c r="C26" s="7">
        <v>857000</v>
      </c>
      <c r="D26" s="7">
        <v>838000</v>
      </c>
      <c r="E26" s="7">
        <v>19000</v>
      </c>
      <c r="F26" s="7">
        <v>320000</v>
      </c>
      <c r="G26" s="8">
        <v>72.824297531612999</v>
      </c>
      <c r="H26" s="8">
        <v>71.179640606656804</v>
      </c>
      <c r="I26" s="8">
        <v>2.2583903734083601</v>
      </c>
      <c r="J26" s="8">
        <v>27.175702468387001</v>
      </c>
      <c r="K26" s="7">
        <v>581000</v>
      </c>
      <c r="L26" s="7">
        <v>448000</v>
      </c>
      <c r="M26" s="7">
        <v>434000</v>
      </c>
      <c r="N26" s="7">
        <v>14000</v>
      </c>
      <c r="O26" s="7">
        <v>133000</v>
      </c>
      <c r="P26" s="8">
        <v>77.069095516314206</v>
      </c>
      <c r="Q26" s="8">
        <v>74.632384585457899</v>
      </c>
      <c r="R26" s="8">
        <v>3.1617224965881099</v>
      </c>
      <c r="S26" s="8">
        <v>22.930904483685801</v>
      </c>
      <c r="T26" s="7">
        <v>596000</v>
      </c>
      <c r="U26" s="7">
        <v>410000</v>
      </c>
      <c r="V26" s="7">
        <v>404000</v>
      </c>
      <c r="W26" s="9">
        <v>5000</v>
      </c>
      <c r="X26" s="7">
        <v>187000</v>
      </c>
      <c r="Y26" s="8">
        <v>68.689082676505095</v>
      </c>
      <c r="Z26" s="8">
        <v>67.816032198557807</v>
      </c>
      <c r="AA26" s="10">
        <v>1.27101781524587</v>
      </c>
      <c r="AB26" s="8">
        <v>31.310917323494898</v>
      </c>
      <c r="AC26" s="7" t="s">
        <v>107</v>
      </c>
    </row>
    <row r="27" spans="1:29" x14ac:dyDescent="0.25">
      <c r="A27" s="11" t="s">
        <v>111</v>
      </c>
      <c r="B27" s="7">
        <v>1178000</v>
      </c>
      <c r="C27" s="7">
        <v>850000</v>
      </c>
      <c r="D27" s="7">
        <v>828000</v>
      </c>
      <c r="E27" s="7">
        <v>22000</v>
      </c>
      <c r="F27" s="7">
        <v>328000</v>
      </c>
      <c r="G27" s="8">
        <v>72.168047934127102</v>
      </c>
      <c r="H27" s="8">
        <v>70.273980860650894</v>
      </c>
      <c r="I27" s="8">
        <v>2.6245230786968698</v>
      </c>
      <c r="J27" s="8">
        <v>27.831952065872901</v>
      </c>
      <c r="K27" s="7">
        <v>581000</v>
      </c>
      <c r="L27" s="7">
        <v>446000</v>
      </c>
      <c r="M27" s="7">
        <v>432000</v>
      </c>
      <c r="N27" s="7">
        <v>14000</v>
      </c>
      <c r="O27" s="7">
        <v>136000</v>
      </c>
      <c r="P27" s="8">
        <v>76.669556780413302</v>
      </c>
      <c r="Q27" s="8">
        <v>74.292266193238504</v>
      </c>
      <c r="R27" s="8">
        <v>3.1006969219653802</v>
      </c>
      <c r="S27" s="8">
        <v>23.330443219586702</v>
      </c>
      <c r="T27" s="7">
        <v>596000</v>
      </c>
      <c r="U27" s="7">
        <v>404000</v>
      </c>
      <c r="V27" s="7">
        <v>396000</v>
      </c>
      <c r="W27" s="9">
        <v>8000</v>
      </c>
      <c r="X27" s="7">
        <v>192000</v>
      </c>
      <c r="Y27" s="8">
        <v>67.781240622239096</v>
      </c>
      <c r="Z27" s="8">
        <v>66.358084195738101</v>
      </c>
      <c r="AA27" s="10">
        <v>2.0996317173251202</v>
      </c>
      <c r="AB27" s="8">
        <v>32.218759377760897</v>
      </c>
      <c r="AC27" s="7" t="s">
        <v>107</v>
      </c>
    </row>
    <row r="28" spans="1:29" x14ac:dyDescent="0.25">
      <c r="A28" s="11" t="s">
        <v>112</v>
      </c>
      <c r="B28" s="7">
        <v>1178000</v>
      </c>
      <c r="C28" s="7">
        <v>865000</v>
      </c>
      <c r="D28" s="7">
        <v>845000</v>
      </c>
      <c r="E28" s="7">
        <v>19000</v>
      </c>
      <c r="F28" s="7">
        <v>313000</v>
      </c>
      <c r="G28" s="8">
        <v>73.398696637719098</v>
      </c>
      <c r="H28" s="8">
        <v>71.748744204756406</v>
      </c>
      <c r="I28" s="8">
        <v>2.2479315145152401</v>
      </c>
      <c r="J28" s="8">
        <v>26.601303362280898</v>
      </c>
      <c r="K28" s="7">
        <v>582000</v>
      </c>
      <c r="L28" s="7">
        <v>450000</v>
      </c>
      <c r="M28" s="7">
        <v>438000</v>
      </c>
      <c r="N28" s="7">
        <v>12000</v>
      </c>
      <c r="O28" s="7">
        <v>132000</v>
      </c>
      <c r="P28" s="8">
        <v>77.358555442278004</v>
      </c>
      <c r="Q28" s="8">
        <v>75.349646442331306</v>
      </c>
      <c r="R28" s="8">
        <v>2.5968801879265602</v>
      </c>
      <c r="S28" s="8">
        <v>22.641444557722</v>
      </c>
      <c r="T28" s="7">
        <v>597000</v>
      </c>
      <c r="U28" s="7">
        <v>415000</v>
      </c>
      <c r="V28" s="7">
        <v>407000</v>
      </c>
      <c r="W28" s="9">
        <v>8000</v>
      </c>
      <c r="X28" s="7">
        <v>182000</v>
      </c>
      <c r="Y28" s="8">
        <v>69.538511558998295</v>
      </c>
      <c r="Z28" s="8">
        <v>68.238480386406096</v>
      </c>
      <c r="AA28" s="10">
        <v>1.8695125096102601</v>
      </c>
      <c r="AB28" s="8">
        <v>30.461488441001698</v>
      </c>
      <c r="AC28" s="7" t="s">
        <v>107</v>
      </c>
    </row>
    <row r="29" spans="1:29" x14ac:dyDescent="0.25">
      <c r="A29" s="11" t="s">
        <v>113</v>
      </c>
      <c r="B29" s="7">
        <v>1179000</v>
      </c>
      <c r="C29" s="7">
        <v>853000</v>
      </c>
      <c r="D29" s="7">
        <v>836000</v>
      </c>
      <c r="E29" s="7">
        <v>17000</v>
      </c>
      <c r="F29" s="7">
        <v>325000</v>
      </c>
      <c r="G29" s="8">
        <v>72.396591021870606</v>
      </c>
      <c r="H29" s="8">
        <v>70.935636748899597</v>
      </c>
      <c r="I29" s="8">
        <v>2.0179876598467001</v>
      </c>
      <c r="J29" s="8">
        <v>27.603408978129401</v>
      </c>
      <c r="K29" s="7">
        <v>582000</v>
      </c>
      <c r="L29" s="7">
        <v>441000</v>
      </c>
      <c r="M29" s="7">
        <v>430000</v>
      </c>
      <c r="N29" s="9">
        <v>11000</v>
      </c>
      <c r="O29" s="7">
        <v>141000</v>
      </c>
      <c r="P29" s="8">
        <v>75.740128894364005</v>
      </c>
      <c r="Q29" s="8">
        <v>73.804479860899903</v>
      </c>
      <c r="R29" s="10">
        <v>2.5556452856896601</v>
      </c>
      <c r="S29" s="8">
        <v>24.259871105636002</v>
      </c>
      <c r="T29" s="7">
        <v>597000</v>
      </c>
      <c r="U29" s="7">
        <v>413000</v>
      </c>
      <c r="V29" s="7">
        <v>407000</v>
      </c>
      <c r="W29" s="9">
        <v>6000</v>
      </c>
      <c r="X29" s="7">
        <v>184000</v>
      </c>
      <c r="Y29" s="8">
        <v>69.136145829842803</v>
      </c>
      <c r="Z29" s="8">
        <v>68.138089334182197</v>
      </c>
      <c r="AA29" s="10">
        <v>1.4436102615801401</v>
      </c>
      <c r="AB29" s="8">
        <v>30.8638541701572</v>
      </c>
      <c r="AC29" s="7" t="s">
        <v>115</v>
      </c>
    </row>
    <row r="30" spans="1:29" x14ac:dyDescent="0.25">
      <c r="A30" s="11" t="s">
        <v>114</v>
      </c>
      <c r="B30" s="7">
        <v>1179000</v>
      </c>
      <c r="C30" s="7">
        <v>848000</v>
      </c>
      <c r="D30" s="7">
        <v>832000</v>
      </c>
      <c r="E30" s="7">
        <v>16000</v>
      </c>
      <c r="F30" s="7">
        <v>331000</v>
      </c>
      <c r="G30" s="8">
        <v>71.926767471203505</v>
      </c>
      <c r="H30" s="8">
        <v>70.576658254982604</v>
      </c>
      <c r="I30" s="8">
        <v>1.8770608824614701</v>
      </c>
      <c r="J30" s="8">
        <v>28.0732325287964</v>
      </c>
      <c r="K30" s="7">
        <v>582000</v>
      </c>
      <c r="L30" s="7">
        <v>441000</v>
      </c>
      <c r="M30" s="7">
        <v>432000</v>
      </c>
      <c r="N30" s="9">
        <v>9000</v>
      </c>
      <c r="O30" s="7">
        <v>141000</v>
      </c>
      <c r="P30" s="8">
        <v>75.732654347165393</v>
      </c>
      <c r="Q30" s="8">
        <v>74.213005011700801</v>
      </c>
      <c r="R30" s="10">
        <v>2.0065972182863101</v>
      </c>
      <c r="S30" s="8">
        <v>24.267345652834599</v>
      </c>
      <c r="T30" s="7">
        <v>597000</v>
      </c>
      <c r="U30" s="7">
        <v>407000</v>
      </c>
      <c r="V30" s="7">
        <v>400000</v>
      </c>
      <c r="W30" s="9">
        <v>7000</v>
      </c>
      <c r="X30" s="7">
        <v>190000</v>
      </c>
      <c r="Y30" s="8">
        <v>68.212942408377003</v>
      </c>
      <c r="Z30" s="8">
        <v>67.028272251308906</v>
      </c>
      <c r="AA30" s="10">
        <v>1.7367234358190899</v>
      </c>
      <c r="AB30" s="8">
        <v>31.787057591623</v>
      </c>
      <c r="AC30" s="7" t="s">
        <v>115</v>
      </c>
    </row>
    <row r="31" spans="1:29" x14ac:dyDescent="0.25">
      <c r="A31" s="11" t="s">
        <v>116</v>
      </c>
      <c r="B31" s="7">
        <v>0</v>
      </c>
      <c r="C31" s="7">
        <v>-5000</v>
      </c>
      <c r="D31" s="7">
        <v>-4000</v>
      </c>
      <c r="E31" s="7">
        <v>-1000</v>
      </c>
      <c r="F31" s="7">
        <v>6000</v>
      </c>
      <c r="G31" s="8">
        <v>-0.46982355066710102</v>
      </c>
      <c r="H31" s="8">
        <v>-0.35897849391699299</v>
      </c>
      <c r="I31" s="8">
        <v>-0.14092677738522999</v>
      </c>
      <c r="J31" s="8">
        <v>0.46982355066699799</v>
      </c>
      <c r="K31" s="7">
        <v>0</v>
      </c>
      <c r="L31" s="7">
        <v>0</v>
      </c>
      <c r="M31" s="7">
        <v>3000</v>
      </c>
      <c r="N31" s="9">
        <v>-2000</v>
      </c>
      <c r="O31" s="7">
        <v>0</v>
      </c>
      <c r="P31" s="8">
        <v>-7.47454719861196E-3</v>
      </c>
      <c r="Q31" s="8">
        <v>0.40852515080089802</v>
      </c>
      <c r="R31" s="10">
        <v>-0.54904806740334999</v>
      </c>
      <c r="S31" s="8">
        <v>7.47454719859775E-3</v>
      </c>
      <c r="T31" s="7">
        <v>0</v>
      </c>
      <c r="U31" s="7">
        <v>-6000</v>
      </c>
      <c r="V31" s="7">
        <v>-7000</v>
      </c>
      <c r="W31" s="9">
        <v>1000</v>
      </c>
      <c r="X31" s="7">
        <v>6000</v>
      </c>
      <c r="Y31" s="8">
        <v>-0.92320342146580003</v>
      </c>
      <c r="Z31" s="8">
        <v>-1.1098170828732901</v>
      </c>
      <c r="AA31" s="10">
        <v>0.29311317423895</v>
      </c>
      <c r="AB31" s="8">
        <v>0.92320342146580003</v>
      </c>
      <c r="AC31" s="7" t="s">
        <v>115</v>
      </c>
    </row>
    <row r="32" spans="1:29" x14ac:dyDescent="0.25">
      <c r="A32" s="11" t="s">
        <v>118</v>
      </c>
      <c r="B32" s="7">
        <v>2000</v>
      </c>
      <c r="C32" s="7">
        <v>-9000</v>
      </c>
      <c r="D32" s="7">
        <v>-6000</v>
      </c>
      <c r="E32" s="7">
        <v>-3000</v>
      </c>
      <c r="F32" s="7">
        <v>11000</v>
      </c>
      <c r="G32" s="8">
        <v>-0.89753006040949401</v>
      </c>
      <c r="H32" s="8">
        <v>-0.6029823516742</v>
      </c>
      <c r="I32" s="8">
        <v>-0.38132949094689</v>
      </c>
      <c r="J32" s="8">
        <v>0.89753006040939798</v>
      </c>
      <c r="K32" s="7">
        <v>2000</v>
      </c>
      <c r="L32" s="7">
        <v>-7000</v>
      </c>
      <c r="M32" s="7">
        <v>-1000</v>
      </c>
      <c r="N32" s="9">
        <v>-5000</v>
      </c>
      <c r="O32" s="7">
        <v>8000</v>
      </c>
      <c r="P32" s="8">
        <v>-1.3364411691488101</v>
      </c>
      <c r="Q32" s="8">
        <v>-0.419379573757098</v>
      </c>
      <c r="R32" s="10">
        <v>-1.1551252783018</v>
      </c>
      <c r="S32" s="8">
        <v>1.3364411691488001</v>
      </c>
      <c r="T32" s="7">
        <v>1000</v>
      </c>
      <c r="U32" s="7">
        <v>-2000</v>
      </c>
      <c r="V32" s="7">
        <v>-4000</v>
      </c>
      <c r="W32" s="9">
        <v>2000</v>
      </c>
      <c r="X32" s="7">
        <v>3000</v>
      </c>
      <c r="Y32" s="8">
        <v>-0.47614026812809102</v>
      </c>
      <c r="Z32" s="8">
        <v>-0.78775994724890097</v>
      </c>
      <c r="AA32" s="10">
        <v>0.46570562057322001</v>
      </c>
      <c r="AB32" s="8">
        <v>0.47614026812810201</v>
      </c>
      <c r="AC32" s="7" t="s">
        <v>115</v>
      </c>
    </row>
    <row r="33" spans="1:29" x14ac:dyDescent="0.25">
      <c r="A33" s="7"/>
      <c r="B33" s="7"/>
      <c r="C33" s="7"/>
      <c r="D33" s="7"/>
      <c r="E33" s="7"/>
      <c r="F33" s="7"/>
      <c r="G33" s="8"/>
      <c r="H33" s="8"/>
      <c r="I33" s="8"/>
      <c r="J33" s="8"/>
      <c r="K33" s="7"/>
      <c r="L33" s="7"/>
      <c r="M33" s="7"/>
      <c r="N33" s="7"/>
      <c r="O33" s="7"/>
      <c r="P33" s="8"/>
      <c r="Q33" s="8"/>
      <c r="R33" s="8"/>
      <c r="S33" s="8"/>
      <c r="T33" s="7"/>
      <c r="U33" s="7"/>
      <c r="V33" s="7"/>
      <c r="W33" s="7"/>
      <c r="X33" s="7"/>
      <c r="Y33" s="8"/>
      <c r="Z33" s="8"/>
      <c r="AA33" s="8"/>
      <c r="AB33" s="8"/>
      <c r="AC33" s="7"/>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5"/>
  <sheetViews>
    <sheetView workbookViewId="0"/>
  </sheetViews>
  <sheetFormatPr defaultColWidth="10.90625" defaultRowHeight="15" x14ac:dyDescent="0.25"/>
  <cols>
    <col min="1" max="1" width="21.7265625" customWidth="1"/>
    <col min="2" max="15" width="12.7265625" customWidth="1"/>
    <col min="16" max="16" width="70.7265625" customWidth="1"/>
  </cols>
  <sheetData>
    <row r="1" spans="1:16" ht="19.2" x14ac:dyDescent="0.35">
      <c r="A1" s="2" t="s">
        <v>122</v>
      </c>
    </row>
    <row r="2" spans="1:16" x14ac:dyDescent="0.25">
      <c r="A2" t="s">
        <v>123</v>
      </c>
    </row>
    <row r="3" spans="1:16" ht="30" customHeight="1" x14ac:dyDescent="0.3">
      <c r="A3" s="3" t="s">
        <v>69</v>
      </c>
    </row>
    <row r="4" spans="1:16" x14ac:dyDescent="0.25">
      <c r="A4" t="s">
        <v>72</v>
      </c>
    </row>
    <row r="5" spans="1:16" x14ac:dyDescent="0.25">
      <c r="A5" t="s">
        <v>73</v>
      </c>
    </row>
    <row r="6" spans="1:16" x14ac:dyDescent="0.25">
      <c r="A6" t="s">
        <v>124</v>
      </c>
    </row>
    <row r="7" spans="1:16" ht="30" customHeight="1" x14ac:dyDescent="0.3">
      <c r="A7" s="3" t="s">
        <v>125</v>
      </c>
    </row>
    <row r="8" spans="1:16" ht="78" x14ac:dyDescent="0.3">
      <c r="A8" s="5" t="s">
        <v>76</v>
      </c>
      <c r="B8" s="6" t="s">
        <v>128</v>
      </c>
      <c r="C8" s="6" t="s">
        <v>129</v>
      </c>
      <c r="D8" s="6" t="s">
        <v>130</v>
      </c>
      <c r="E8" s="6" t="s">
        <v>131</v>
      </c>
      <c r="F8" s="6" t="s">
        <v>132</v>
      </c>
      <c r="G8" s="6" t="s">
        <v>133</v>
      </c>
      <c r="H8" s="6" t="s">
        <v>134</v>
      </c>
      <c r="I8" s="6" t="s">
        <v>135</v>
      </c>
      <c r="J8" s="6" t="s">
        <v>136</v>
      </c>
      <c r="K8" s="6" t="s">
        <v>137</v>
      </c>
      <c r="L8" s="6" t="s">
        <v>138</v>
      </c>
      <c r="M8" s="6" t="s">
        <v>139</v>
      </c>
      <c r="N8" s="6" t="s">
        <v>140</v>
      </c>
      <c r="O8" s="6" t="s">
        <v>141</v>
      </c>
      <c r="P8" s="6" t="s">
        <v>104</v>
      </c>
    </row>
    <row r="9" spans="1:16" x14ac:dyDescent="0.25">
      <c r="A9" s="11" t="s">
        <v>105</v>
      </c>
      <c r="B9" s="7">
        <v>885000</v>
      </c>
      <c r="C9" s="7">
        <v>851000</v>
      </c>
      <c r="D9" s="7">
        <v>107000</v>
      </c>
      <c r="E9" s="7">
        <v>198000</v>
      </c>
      <c r="F9" s="7">
        <v>303000</v>
      </c>
      <c r="G9" s="7">
        <v>243000</v>
      </c>
      <c r="H9" s="7">
        <v>34000</v>
      </c>
      <c r="I9" s="8">
        <v>59.619029912578199</v>
      </c>
      <c r="J9" s="8">
        <v>72.800980154102405</v>
      </c>
      <c r="K9" s="8">
        <v>54.329657662030399</v>
      </c>
      <c r="L9" s="8">
        <v>82.077044977473903</v>
      </c>
      <c r="M9" s="8">
        <v>83.852287172613202</v>
      </c>
      <c r="N9" s="8">
        <v>65.841024420328296</v>
      </c>
      <c r="O9" s="8">
        <v>10.6603707678922</v>
      </c>
      <c r="P9" s="7"/>
    </row>
    <row r="10" spans="1:16" x14ac:dyDescent="0.25">
      <c r="A10" s="11" t="s">
        <v>106</v>
      </c>
      <c r="B10" s="7">
        <v>879000</v>
      </c>
      <c r="C10" s="7">
        <v>845000</v>
      </c>
      <c r="D10" s="7">
        <v>108000</v>
      </c>
      <c r="E10" s="7">
        <v>195000</v>
      </c>
      <c r="F10" s="7">
        <v>305000</v>
      </c>
      <c r="G10" s="7">
        <v>237000</v>
      </c>
      <c r="H10" s="7">
        <v>34000</v>
      </c>
      <c r="I10" s="8">
        <v>58.628310764172603</v>
      </c>
      <c r="J10" s="8">
        <v>71.836889790352899</v>
      </c>
      <c r="K10" s="8">
        <v>56.090816172998998</v>
      </c>
      <c r="L10" s="8">
        <v>81.818220037921606</v>
      </c>
      <c r="M10" s="8">
        <v>82.162179639169693</v>
      </c>
      <c r="N10" s="8">
        <v>63.371096648817201</v>
      </c>
      <c r="O10" s="8">
        <v>10.5389236382994</v>
      </c>
      <c r="P10" s="7"/>
    </row>
    <row r="11" spans="1:16" x14ac:dyDescent="0.25">
      <c r="A11" s="11" t="s">
        <v>108</v>
      </c>
      <c r="B11" s="7">
        <v>883000</v>
      </c>
      <c r="C11" s="7">
        <v>854000</v>
      </c>
      <c r="D11" s="7">
        <v>112000</v>
      </c>
      <c r="E11" s="7">
        <v>199000</v>
      </c>
      <c r="F11" s="7">
        <v>307000</v>
      </c>
      <c r="G11" s="7">
        <v>235000</v>
      </c>
      <c r="H11" s="7">
        <v>29000</v>
      </c>
      <c r="I11" s="8">
        <v>58.792795828757399</v>
      </c>
      <c r="J11" s="8">
        <v>72.557638681723603</v>
      </c>
      <c r="K11" s="8">
        <v>58.000673697302602</v>
      </c>
      <c r="L11" s="8">
        <v>83.997082790572193</v>
      </c>
      <c r="M11" s="8">
        <v>82.749084446359305</v>
      </c>
      <c r="N11" s="8">
        <v>62.721065219072202</v>
      </c>
      <c r="O11" s="8">
        <v>8.9479936723275095</v>
      </c>
      <c r="P11" s="7"/>
    </row>
    <row r="12" spans="1:16" x14ac:dyDescent="0.25">
      <c r="A12" s="11" t="s">
        <v>109</v>
      </c>
      <c r="B12" s="7">
        <v>886000</v>
      </c>
      <c r="C12" s="7">
        <v>852000</v>
      </c>
      <c r="D12" s="7">
        <v>111000</v>
      </c>
      <c r="E12" s="7">
        <v>194000</v>
      </c>
      <c r="F12" s="7">
        <v>305000</v>
      </c>
      <c r="G12" s="7">
        <v>243000</v>
      </c>
      <c r="H12" s="7">
        <v>34000</v>
      </c>
      <c r="I12" s="8">
        <v>58.905605588895099</v>
      </c>
      <c r="J12" s="8">
        <v>72.388555598987097</v>
      </c>
      <c r="K12" s="8">
        <v>57.195350425934897</v>
      </c>
      <c r="L12" s="8">
        <v>81.801274003812694</v>
      </c>
      <c r="M12" s="8">
        <v>82.007573209032898</v>
      </c>
      <c r="N12" s="8">
        <v>64.756770578082694</v>
      </c>
      <c r="O12" s="8">
        <v>10.343001778210301</v>
      </c>
      <c r="P12" s="7"/>
    </row>
    <row r="13" spans="1:16" x14ac:dyDescent="0.25">
      <c r="A13" s="11" t="s">
        <v>110</v>
      </c>
      <c r="B13" s="7">
        <v>889000</v>
      </c>
      <c r="C13" s="7">
        <v>857000</v>
      </c>
      <c r="D13" s="7">
        <v>112000</v>
      </c>
      <c r="E13" s="7">
        <v>194000</v>
      </c>
      <c r="F13" s="7">
        <v>304000</v>
      </c>
      <c r="G13" s="7">
        <v>248000</v>
      </c>
      <c r="H13" s="7">
        <v>31000</v>
      </c>
      <c r="I13" s="8">
        <v>59.009619567202499</v>
      </c>
      <c r="J13" s="8">
        <v>72.824297531612999</v>
      </c>
      <c r="K13" s="8">
        <v>57.673887548499401</v>
      </c>
      <c r="L13" s="8">
        <v>82.214038403675104</v>
      </c>
      <c r="M13" s="8">
        <v>81.682804907889704</v>
      </c>
      <c r="N13" s="8">
        <v>65.9652091998435</v>
      </c>
      <c r="O13" s="8">
        <v>9.5155198597597508</v>
      </c>
      <c r="P13" s="7"/>
    </row>
    <row r="14" spans="1:16" x14ac:dyDescent="0.25">
      <c r="A14" s="11" t="s">
        <v>111</v>
      </c>
      <c r="B14" s="7">
        <v>883000</v>
      </c>
      <c r="C14" s="7">
        <v>850000</v>
      </c>
      <c r="D14" s="7">
        <v>105000</v>
      </c>
      <c r="E14" s="7">
        <v>195000</v>
      </c>
      <c r="F14" s="7">
        <v>309000</v>
      </c>
      <c r="G14" s="7">
        <v>242000</v>
      </c>
      <c r="H14" s="7">
        <v>33000</v>
      </c>
      <c r="I14" s="8">
        <v>58.563384614976599</v>
      </c>
      <c r="J14" s="8">
        <v>72.168047934127102</v>
      </c>
      <c r="K14" s="8">
        <v>54.064871046003098</v>
      </c>
      <c r="L14" s="8">
        <v>82.663636749776998</v>
      </c>
      <c r="M14" s="8">
        <v>82.915954920982799</v>
      </c>
      <c r="N14" s="8">
        <v>64.298331958817698</v>
      </c>
      <c r="O14" s="8">
        <v>10.0605704703065</v>
      </c>
      <c r="P14" s="7"/>
    </row>
    <row r="15" spans="1:16" x14ac:dyDescent="0.25">
      <c r="A15" s="11" t="s">
        <v>112</v>
      </c>
      <c r="B15" s="7">
        <v>898000</v>
      </c>
      <c r="C15" s="7">
        <v>865000</v>
      </c>
      <c r="D15" s="7">
        <v>101000</v>
      </c>
      <c r="E15" s="7">
        <v>199000</v>
      </c>
      <c r="F15" s="7">
        <v>315000</v>
      </c>
      <c r="G15" s="7">
        <v>250000</v>
      </c>
      <c r="H15" s="7">
        <v>33000</v>
      </c>
      <c r="I15" s="8">
        <v>59.420049995233498</v>
      </c>
      <c r="J15" s="8">
        <v>73.398696637719098</v>
      </c>
      <c r="K15" s="8">
        <v>51.777982094335997</v>
      </c>
      <c r="L15" s="8">
        <v>84.698078585143804</v>
      </c>
      <c r="M15" s="8">
        <v>84.416086101580305</v>
      </c>
      <c r="N15" s="8">
        <v>66.612411636108305</v>
      </c>
      <c r="O15" s="8">
        <v>9.8378420683489498</v>
      </c>
      <c r="P15" s="7"/>
    </row>
    <row r="16" spans="1:16" x14ac:dyDescent="0.25">
      <c r="A16" s="11" t="s">
        <v>113</v>
      </c>
      <c r="B16" s="7">
        <v>888000</v>
      </c>
      <c r="C16" s="7">
        <v>853000</v>
      </c>
      <c r="D16" s="7">
        <v>96000</v>
      </c>
      <c r="E16" s="7">
        <v>195000</v>
      </c>
      <c r="F16" s="7">
        <v>314000</v>
      </c>
      <c r="G16" s="7">
        <v>248000</v>
      </c>
      <c r="H16" s="7">
        <v>35000</v>
      </c>
      <c r="I16" s="8">
        <v>58.725365196890102</v>
      </c>
      <c r="J16" s="8">
        <v>72.396591021870606</v>
      </c>
      <c r="K16" s="8">
        <v>49.132403253231701</v>
      </c>
      <c r="L16" s="8">
        <v>83.426869187795802</v>
      </c>
      <c r="M16" s="8">
        <v>84.232738731641405</v>
      </c>
      <c r="N16" s="8">
        <v>65.858171753990007</v>
      </c>
      <c r="O16" s="8">
        <v>10.4806264667848</v>
      </c>
      <c r="P16" s="7"/>
    </row>
    <row r="17" spans="1:16" x14ac:dyDescent="0.25">
      <c r="A17" s="11" t="s">
        <v>114</v>
      </c>
      <c r="B17" s="7">
        <v>891000</v>
      </c>
      <c r="C17" s="7">
        <v>848000</v>
      </c>
      <c r="D17" s="7">
        <v>104000</v>
      </c>
      <c r="E17" s="7">
        <v>193000</v>
      </c>
      <c r="F17" s="7">
        <v>314000</v>
      </c>
      <c r="G17" s="7">
        <v>237000</v>
      </c>
      <c r="H17" s="7">
        <v>43000</v>
      </c>
      <c r="I17" s="8">
        <v>58.790082182125801</v>
      </c>
      <c r="J17" s="8">
        <v>71.926767471203505</v>
      </c>
      <c r="K17" s="8">
        <v>53.019925280199303</v>
      </c>
      <c r="L17" s="8">
        <v>82.598088520422394</v>
      </c>
      <c r="M17" s="8">
        <v>84.034985360318203</v>
      </c>
      <c r="N17" s="8">
        <v>63.118025403021001</v>
      </c>
      <c r="O17" s="8">
        <v>12.6795860480206</v>
      </c>
      <c r="P17" s="7"/>
    </row>
    <row r="18" spans="1:16" x14ac:dyDescent="0.25">
      <c r="A18" s="11" t="s">
        <v>118</v>
      </c>
      <c r="B18" s="7">
        <v>2000</v>
      </c>
      <c r="C18" s="7">
        <v>-9000</v>
      </c>
      <c r="D18" s="7">
        <v>-8000</v>
      </c>
      <c r="E18" s="7">
        <v>-1000</v>
      </c>
      <c r="F18" s="7">
        <v>10000</v>
      </c>
      <c r="G18" s="7">
        <v>-11000</v>
      </c>
      <c r="H18" s="7">
        <v>11000</v>
      </c>
      <c r="I18" s="8">
        <v>-0.21953738507669801</v>
      </c>
      <c r="J18" s="8">
        <v>-0.89753006040949401</v>
      </c>
      <c r="K18" s="8">
        <v>-4.6539622683001003</v>
      </c>
      <c r="L18" s="8">
        <v>0.38405011674728901</v>
      </c>
      <c r="M18" s="8">
        <v>2.3521804524285002</v>
      </c>
      <c r="N18" s="8">
        <v>-2.8471837968224998</v>
      </c>
      <c r="O18" s="8">
        <v>3.1640661882608501</v>
      </c>
      <c r="P18" s="7" t="s">
        <v>117</v>
      </c>
    </row>
    <row r="19" spans="1:16" x14ac:dyDescent="0.25">
      <c r="A19" s="7"/>
      <c r="B19" s="7"/>
      <c r="C19" s="7"/>
      <c r="D19" s="7"/>
      <c r="E19" s="7"/>
      <c r="F19" s="7"/>
      <c r="G19" s="7"/>
      <c r="H19" s="7"/>
      <c r="I19" s="8"/>
      <c r="J19" s="8"/>
      <c r="K19" s="8"/>
      <c r="L19" s="8"/>
      <c r="M19" s="8"/>
      <c r="N19" s="8"/>
      <c r="O19" s="8"/>
      <c r="P19" s="7"/>
    </row>
    <row r="20" spans="1:16" ht="30" customHeight="1" x14ac:dyDescent="0.3">
      <c r="A20" s="3" t="s">
        <v>126</v>
      </c>
    </row>
    <row r="21" spans="1:16" ht="78" x14ac:dyDescent="0.3">
      <c r="A21" s="5" t="s">
        <v>76</v>
      </c>
      <c r="B21" s="6" t="s">
        <v>142</v>
      </c>
      <c r="C21" s="6" t="s">
        <v>143</v>
      </c>
      <c r="D21" s="6" t="s">
        <v>144</v>
      </c>
      <c r="E21" s="6" t="s">
        <v>145</v>
      </c>
      <c r="F21" s="6" t="s">
        <v>146</v>
      </c>
      <c r="G21" s="6" t="s">
        <v>147</v>
      </c>
      <c r="H21" s="6" t="s">
        <v>148</v>
      </c>
      <c r="I21" s="6" t="s">
        <v>149</v>
      </c>
      <c r="J21" s="6" t="s">
        <v>150</v>
      </c>
      <c r="K21" s="6" t="s">
        <v>151</v>
      </c>
      <c r="L21" s="6" t="s">
        <v>152</v>
      </c>
      <c r="M21" s="6" t="s">
        <v>153</v>
      </c>
      <c r="N21" s="6" t="s">
        <v>154</v>
      </c>
      <c r="O21" s="6" t="s">
        <v>155</v>
      </c>
      <c r="P21" s="6" t="s">
        <v>104</v>
      </c>
    </row>
    <row r="22" spans="1:16" x14ac:dyDescent="0.25">
      <c r="A22" s="11" t="s">
        <v>105</v>
      </c>
      <c r="B22" s="7">
        <v>462000</v>
      </c>
      <c r="C22" s="7">
        <v>441000</v>
      </c>
      <c r="D22" s="7">
        <v>57000</v>
      </c>
      <c r="E22" s="7">
        <v>105000</v>
      </c>
      <c r="F22" s="7">
        <v>152000</v>
      </c>
      <c r="G22" s="7">
        <v>127000</v>
      </c>
      <c r="H22" s="7">
        <v>21000</v>
      </c>
      <c r="I22" s="8">
        <v>63.734064692181498</v>
      </c>
      <c r="J22" s="8">
        <v>76.231843001231596</v>
      </c>
      <c r="K22" s="8">
        <v>56.1624210071829</v>
      </c>
      <c r="L22" s="8">
        <v>86.661485162431902</v>
      </c>
      <c r="M22" s="8">
        <v>86.625002136399104</v>
      </c>
      <c r="N22" s="8">
        <v>70.468456591461802</v>
      </c>
      <c r="O22" s="8">
        <v>14.408819138129701</v>
      </c>
      <c r="P22" s="7"/>
    </row>
    <row r="23" spans="1:16" x14ac:dyDescent="0.25">
      <c r="A23" s="11" t="s">
        <v>106</v>
      </c>
      <c r="B23" s="7">
        <v>464000</v>
      </c>
      <c r="C23" s="7">
        <v>445000</v>
      </c>
      <c r="D23" s="7">
        <v>58000</v>
      </c>
      <c r="E23" s="7">
        <v>104000</v>
      </c>
      <c r="F23" s="7">
        <v>157000</v>
      </c>
      <c r="G23" s="7">
        <v>125000</v>
      </c>
      <c r="H23" s="7">
        <v>20000</v>
      </c>
      <c r="I23" s="8">
        <v>63.473301067082502</v>
      </c>
      <c r="J23" s="8">
        <v>76.671660084434194</v>
      </c>
      <c r="K23" s="8">
        <v>58.526824669267697</v>
      </c>
      <c r="L23" s="8">
        <v>88.9908256880734</v>
      </c>
      <c r="M23" s="8">
        <v>87.225602133511103</v>
      </c>
      <c r="N23" s="8">
        <v>68.300097143543198</v>
      </c>
      <c r="O23" s="8">
        <v>12.944484042131901</v>
      </c>
      <c r="P23" s="7"/>
    </row>
    <row r="24" spans="1:16" x14ac:dyDescent="0.25">
      <c r="A24" s="11" t="s">
        <v>108</v>
      </c>
      <c r="B24" s="7">
        <v>463000</v>
      </c>
      <c r="C24" s="7">
        <v>447000</v>
      </c>
      <c r="D24" s="7">
        <v>60000</v>
      </c>
      <c r="E24" s="7">
        <v>106000</v>
      </c>
      <c r="F24" s="7">
        <v>158000</v>
      </c>
      <c r="G24" s="7">
        <v>123000</v>
      </c>
      <c r="H24" s="7">
        <v>16000</v>
      </c>
      <c r="I24" s="8">
        <v>63.249470512456597</v>
      </c>
      <c r="J24" s="8">
        <v>77.052434592459704</v>
      </c>
      <c r="K24" s="8">
        <v>60.439978762409503</v>
      </c>
      <c r="L24" s="8">
        <v>90.483071135430905</v>
      </c>
      <c r="M24" s="8">
        <v>87.812772383315803</v>
      </c>
      <c r="N24" s="8">
        <v>66.962168174160496</v>
      </c>
      <c r="O24" s="8">
        <v>10.710280006034299</v>
      </c>
      <c r="P24" s="7"/>
    </row>
    <row r="25" spans="1:16" x14ac:dyDescent="0.25">
      <c r="A25" s="11" t="s">
        <v>109</v>
      </c>
      <c r="B25" s="7">
        <v>467000</v>
      </c>
      <c r="C25" s="7">
        <v>447000</v>
      </c>
      <c r="D25" s="7">
        <v>57000</v>
      </c>
      <c r="E25" s="7">
        <v>105000</v>
      </c>
      <c r="F25" s="7">
        <v>158000</v>
      </c>
      <c r="G25" s="7">
        <v>127000</v>
      </c>
      <c r="H25" s="7">
        <v>20000</v>
      </c>
      <c r="I25" s="8">
        <v>63.562519159371902</v>
      </c>
      <c r="J25" s="8">
        <v>76.966945294643494</v>
      </c>
      <c r="K25" s="8">
        <v>57.351072875506397</v>
      </c>
      <c r="L25" s="8">
        <v>89.665773225892096</v>
      </c>
      <c r="M25" s="8">
        <v>87.793513171689597</v>
      </c>
      <c r="N25" s="8">
        <v>68.938486010633696</v>
      </c>
      <c r="O25" s="8">
        <v>12.827266089496201</v>
      </c>
      <c r="P25" s="7"/>
    </row>
    <row r="26" spans="1:16" x14ac:dyDescent="0.25">
      <c r="A26" s="11" t="s">
        <v>110</v>
      </c>
      <c r="B26" s="7">
        <v>468000</v>
      </c>
      <c r="C26" s="7">
        <v>448000</v>
      </c>
      <c r="D26" s="7">
        <v>58000</v>
      </c>
      <c r="E26" s="7">
        <v>107000</v>
      </c>
      <c r="F26" s="7">
        <v>157000</v>
      </c>
      <c r="G26" s="7">
        <v>127000</v>
      </c>
      <c r="H26" s="7">
        <v>20000</v>
      </c>
      <c r="I26" s="8">
        <v>63.643102249992197</v>
      </c>
      <c r="J26" s="8">
        <v>77.069095516314206</v>
      </c>
      <c r="K26" s="8">
        <v>57.5411799940102</v>
      </c>
      <c r="L26" s="8">
        <v>91.565180102916003</v>
      </c>
      <c r="M26" s="8">
        <v>86.762424081216494</v>
      </c>
      <c r="N26" s="8">
        <v>68.993358013937296</v>
      </c>
      <c r="O26" s="8">
        <v>13.110579820008899</v>
      </c>
      <c r="P26" s="7"/>
    </row>
    <row r="27" spans="1:16" x14ac:dyDescent="0.25">
      <c r="A27" s="11" t="s">
        <v>111</v>
      </c>
      <c r="B27" s="7">
        <v>470000</v>
      </c>
      <c r="C27" s="7">
        <v>446000</v>
      </c>
      <c r="D27" s="7">
        <v>59000</v>
      </c>
      <c r="E27" s="7">
        <v>104000</v>
      </c>
      <c r="F27" s="7">
        <v>159000</v>
      </c>
      <c r="G27" s="7">
        <v>123000</v>
      </c>
      <c r="H27" s="7">
        <v>24000</v>
      </c>
      <c r="I27" s="8">
        <v>63.749224421523699</v>
      </c>
      <c r="J27" s="8">
        <v>76.669556780413302</v>
      </c>
      <c r="K27" s="8">
        <v>58.992626792306403</v>
      </c>
      <c r="L27" s="8">
        <v>89.584067222847494</v>
      </c>
      <c r="M27" s="8">
        <v>88.086728483856007</v>
      </c>
      <c r="N27" s="8">
        <v>66.921853900770998</v>
      </c>
      <c r="O27" s="8">
        <v>15.3740620269879</v>
      </c>
      <c r="P27" s="7"/>
    </row>
    <row r="28" spans="1:16" x14ac:dyDescent="0.25">
      <c r="A28" s="11" t="s">
        <v>112</v>
      </c>
      <c r="B28" s="7">
        <v>472000</v>
      </c>
      <c r="C28" s="7">
        <v>450000</v>
      </c>
      <c r="D28" s="7">
        <v>54000</v>
      </c>
      <c r="E28" s="7">
        <v>108000</v>
      </c>
      <c r="F28" s="7">
        <v>159000</v>
      </c>
      <c r="G28" s="7">
        <v>130000</v>
      </c>
      <c r="H28" s="7">
        <v>22000</v>
      </c>
      <c r="I28" s="8">
        <v>63.986950428434703</v>
      </c>
      <c r="J28" s="8">
        <v>77.358555442278004</v>
      </c>
      <c r="K28" s="8">
        <v>53.237360107945101</v>
      </c>
      <c r="L28" s="8">
        <v>92.877125026899094</v>
      </c>
      <c r="M28" s="8">
        <v>87.579746248128899</v>
      </c>
      <c r="N28" s="8">
        <v>70.703897108070294</v>
      </c>
      <c r="O28" s="8">
        <v>14.1754673600482</v>
      </c>
      <c r="P28" s="7"/>
    </row>
    <row r="29" spans="1:16" x14ac:dyDescent="0.25">
      <c r="A29" s="11" t="s">
        <v>113</v>
      </c>
      <c r="B29" s="7">
        <v>465000</v>
      </c>
      <c r="C29" s="7">
        <v>441000</v>
      </c>
      <c r="D29" s="7">
        <v>53000</v>
      </c>
      <c r="E29" s="7">
        <v>102000</v>
      </c>
      <c r="F29" s="7">
        <v>158000</v>
      </c>
      <c r="G29" s="7">
        <v>128000</v>
      </c>
      <c r="H29" s="7">
        <v>24000</v>
      </c>
      <c r="I29" s="8">
        <v>62.866137939805199</v>
      </c>
      <c r="J29" s="8">
        <v>75.740128894364005</v>
      </c>
      <c r="K29" s="8">
        <v>52.481652192835</v>
      </c>
      <c r="L29" s="8">
        <v>87.605628944917697</v>
      </c>
      <c r="M29" s="8">
        <v>87.291598877129502</v>
      </c>
      <c r="N29" s="8">
        <v>69.645813365862196</v>
      </c>
      <c r="O29" s="8">
        <v>15.172462079983699</v>
      </c>
      <c r="P29" s="7"/>
    </row>
    <row r="30" spans="1:16" x14ac:dyDescent="0.25">
      <c r="A30" s="11" t="s">
        <v>114</v>
      </c>
      <c r="B30" s="7">
        <v>469000</v>
      </c>
      <c r="C30" s="7">
        <v>441000</v>
      </c>
      <c r="D30" s="7">
        <v>56000</v>
      </c>
      <c r="E30" s="7">
        <v>100000</v>
      </c>
      <c r="F30" s="7">
        <v>161000</v>
      </c>
      <c r="G30" s="7">
        <v>123000</v>
      </c>
      <c r="H30" s="7">
        <v>28000</v>
      </c>
      <c r="I30" s="8">
        <v>63.340602950609401</v>
      </c>
      <c r="J30" s="8">
        <v>75.732654347165393</v>
      </c>
      <c r="K30" s="8">
        <v>55.652036783331198</v>
      </c>
      <c r="L30" s="8">
        <v>86.297973078052905</v>
      </c>
      <c r="M30" s="8">
        <v>88.792975308981795</v>
      </c>
      <c r="N30" s="8">
        <v>67.247305151123996</v>
      </c>
      <c r="O30" s="8">
        <v>17.685086787105899</v>
      </c>
      <c r="P30" s="7"/>
    </row>
    <row r="31" spans="1:16" x14ac:dyDescent="0.25">
      <c r="A31" s="11" t="s">
        <v>118</v>
      </c>
      <c r="B31" s="7">
        <v>1000</v>
      </c>
      <c r="C31" s="7">
        <v>-7000</v>
      </c>
      <c r="D31" s="7">
        <v>-1000</v>
      </c>
      <c r="E31" s="7">
        <v>-7000</v>
      </c>
      <c r="F31" s="7">
        <v>5000</v>
      </c>
      <c r="G31" s="7">
        <v>-3000</v>
      </c>
      <c r="H31" s="7">
        <v>8000</v>
      </c>
      <c r="I31" s="8">
        <v>-0.30249929938279502</v>
      </c>
      <c r="J31" s="8">
        <v>-1.3364411691488101</v>
      </c>
      <c r="K31" s="8">
        <v>-1.889143210679</v>
      </c>
      <c r="L31" s="8">
        <v>-5.2672070248631</v>
      </c>
      <c r="M31" s="8">
        <v>2.0305512277652999</v>
      </c>
      <c r="N31" s="8">
        <v>-1.7460528628133001</v>
      </c>
      <c r="O31" s="8">
        <v>4.5745069670970002</v>
      </c>
      <c r="P31" s="7" t="s">
        <v>117</v>
      </c>
    </row>
    <row r="32" spans="1:16" x14ac:dyDescent="0.25">
      <c r="A32" s="7"/>
      <c r="B32" s="7"/>
      <c r="C32" s="7"/>
      <c r="D32" s="7"/>
      <c r="E32" s="7"/>
      <c r="F32" s="7"/>
      <c r="G32" s="7"/>
      <c r="H32" s="7"/>
      <c r="I32" s="8"/>
      <c r="J32" s="8"/>
      <c r="K32" s="8"/>
      <c r="L32" s="8"/>
      <c r="M32" s="8"/>
      <c r="N32" s="8"/>
      <c r="O32" s="8"/>
      <c r="P32" s="7"/>
    </row>
    <row r="33" spans="1:16" ht="30" customHeight="1" x14ac:dyDescent="0.3">
      <c r="A33" s="3" t="s">
        <v>127</v>
      </c>
    </row>
    <row r="34" spans="1:16" ht="78" x14ac:dyDescent="0.3">
      <c r="A34" s="5" t="s">
        <v>76</v>
      </c>
      <c r="B34" s="6" t="s">
        <v>156</v>
      </c>
      <c r="C34" s="6" t="s">
        <v>157</v>
      </c>
      <c r="D34" s="6" t="s">
        <v>158</v>
      </c>
      <c r="E34" s="6" t="s">
        <v>159</v>
      </c>
      <c r="F34" s="6" t="s">
        <v>160</v>
      </c>
      <c r="G34" s="6" t="s">
        <v>161</v>
      </c>
      <c r="H34" s="6" t="s">
        <v>162</v>
      </c>
      <c r="I34" s="6" t="s">
        <v>163</v>
      </c>
      <c r="J34" s="6" t="s">
        <v>164</v>
      </c>
      <c r="K34" s="6" t="s">
        <v>165</v>
      </c>
      <c r="L34" s="6" t="s">
        <v>166</v>
      </c>
      <c r="M34" s="6" t="s">
        <v>167</v>
      </c>
      <c r="N34" s="6" t="s">
        <v>168</v>
      </c>
      <c r="O34" s="6" t="s">
        <v>169</v>
      </c>
      <c r="P34" s="6" t="s">
        <v>104</v>
      </c>
    </row>
    <row r="35" spans="1:16" x14ac:dyDescent="0.25">
      <c r="A35" s="11" t="s">
        <v>105</v>
      </c>
      <c r="B35" s="7">
        <v>423000</v>
      </c>
      <c r="C35" s="7">
        <v>410000</v>
      </c>
      <c r="D35" s="7">
        <v>50000</v>
      </c>
      <c r="E35" s="7">
        <v>93000</v>
      </c>
      <c r="F35" s="7">
        <v>151000</v>
      </c>
      <c r="G35" s="7">
        <v>116000</v>
      </c>
      <c r="H35" s="7">
        <v>12000</v>
      </c>
      <c r="I35" s="8">
        <v>55.684800826420101</v>
      </c>
      <c r="J35" s="8">
        <v>69.438618053404198</v>
      </c>
      <c r="K35" s="8">
        <v>52.381647701790797</v>
      </c>
      <c r="L35" s="8">
        <v>77.460848714938706</v>
      </c>
      <c r="M35" s="8">
        <v>81.229318243061201</v>
      </c>
      <c r="N35" s="8">
        <v>61.424802947722299</v>
      </c>
      <c r="O35" s="8">
        <v>7.3921287737839796</v>
      </c>
      <c r="P35" s="7"/>
    </row>
    <row r="36" spans="1:16" x14ac:dyDescent="0.25">
      <c r="A36" s="11" t="s">
        <v>106</v>
      </c>
      <c r="B36" s="7">
        <v>415000</v>
      </c>
      <c r="C36" s="7">
        <v>400000</v>
      </c>
      <c r="D36" s="7">
        <v>50000</v>
      </c>
      <c r="E36" s="7">
        <v>90000</v>
      </c>
      <c r="F36" s="7">
        <v>148000</v>
      </c>
      <c r="G36" s="7">
        <v>112000</v>
      </c>
      <c r="H36" s="7">
        <v>14000</v>
      </c>
      <c r="I36" s="8">
        <v>54.0118826219909</v>
      </c>
      <c r="J36" s="8">
        <v>67.133184964302501</v>
      </c>
      <c r="K36" s="8">
        <v>53.4802983727079</v>
      </c>
      <c r="L36" s="8">
        <v>74.854164595141</v>
      </c>
      <c r="M36" s="8">
        <v>77.394734226481603</v>
      </c>
      <c r="N36" s="8">
        <v>58.651896749921598</v>
      </c>
      <c r="O36" s="8">
        <v>8.4145865266372493</v>
      </c>
      <c r="P36" s="7"/>
    </row>
    <row r="37" spans="1:16" x14ac:dyDescent="0.25">
      <c r="A37" s="11" t="s">
        <v>108</v>
      </c>
      <c r="B37" s="7">
        <v>419000</v>
      </c>
      <c r="C37" s="7">
        <v>407000</v>
      </c>
      <c r="D37" s="7">
        <v>52000</v>
      </c>
      <c r="E37" s="7">
        <v>93000</v>
      </c>
      <c r="F37" s="7">
        <v>149000</v>
      </c>
      <c r="G37" s="7">
        <v>112000</v>
      </c>
      <c r="H37" s="7">
        <v>13000</v>
      </c>
      <c r="I37" s="8">
        <v>54.544543958581301</v>
      </c>
      <c r="J37" s="8">
        <v>68.183083615921504</v>
      </c>
      <c r="K37" s="8">
        <v>55.386399261342902</v>
      </c>
      <c r="L37" s="8">
        <v>77.688706310861306</v>
      </c>
      <c r="M37" s="8">
        <v>77.979679664500097</v>
      </c>
      <c r="N37" s="8">
        <v>58.661984324939198</v>
      </c>
      <c r="O37" s="8">
        <v>7.39007659702773</v>
      </c>
      <c r="P37" s="7"/>
    </row>
    <row r="38" spans="1:16" x14ac:dyDescent="0.25">
      <c r="A38" s="11" t="s">
        <v>109</v>
      </c>
      <c r="B38" s="7">
        <v>419000</v>
      </c>
      <c r="C38" s="7">
        <v>405000</v>
      </c>
      <c r="D38" s="7">
        <v>53000</v>
      </c>
      <c r="E38" s="7">
        <v>89000</v>
      </c>
      <c r="F38" s="7">
        <v>146000</v>
      </c>
      <c r="G38" s="7">
        <v>117000</v>
      </c>
      <c r="H38" s="7">
        <v>14000</v>
      </c>
      <c r="I38" s="8">
        <v>54.464134889510902</v>
      </c>
      <c r="J38" s="8">
        <v>67.930369970330602</v>
      </c>
      <c r="K38" s="8">
        <v>57.028426820506802</v>
      </c>
      <c r="L38" s="8">
        <v>74.135225375626007</v>
      </c>
      <c r="M38" s="8">
        <v>76.555148980658601</v>
      </c>
      <c r="N38" s="8">
        <v>60.756201792787202</v>
      </c>
      <c r="O38" s="8">
        <v>8.1446397563184707</v>
      </c>
      <c r="P38" s="7"/>
    </row>
    <row r="39" spans="1:16" x14ac:dyDescent="0.25">
      <c r="A39" s="11" t="s">
        <v>110</v>
      </c>
      <c r="B39" s="7">
        <v>421000</v>
      </c>
      <c r="C39" s="7">
        <v>410000</v>
      </c>
      <c r="D39" s="7">
        <v>54000</v>
      </c>
      <c r="E39" s="7">
        <v>87000</v>
      </c>
      <c r="F39" s="7">
        <v>147000</v>
      </c>
      <c r="G39" s="7">
        <v>121000</v>
      </c>
      <c r="H39" s="7">
        <v>11000</v>
      </c>
      <c r="I39" s="8">
        <v>54.588352553670298</v>
      </c>
      <c r="J39" s="8">
        <v>68.689082676505095</v>
      </c>
      <c r="K39" s="8">
        <v>57.8162310336335</v>
      </c>
      <c r="L39" s="8">
        <v>73.079661883100002</v>
      </c>
      <c r="M39" s="8">
        <v>76.894507274009499</v>
      </c>
      <c r="N39" s="8">
        <v>63.069923845317</v>
      </c>
      <c r="O39" s="8">
        <v>6.3309955348431499</v>
      </c>
      <c r="P39" s="7"/>
    </row>
    <row r="40" spans="1:16" x14ac:dyDescent="0.25">
      <c r="A40" s="11" t="s">
        <v>111</v>
      </c>
      <c r="B40" s="7">
        <v>414000</v>
      </c>
      <c r="C40" s="7">
        <v>404000</v>
      </c>
      <c r="D40" s="7">
        <v>46000</v>
      </c>
      <c r="E40" s="7">
        <v>90000</v>
      </c>
      <c r="F40" s="7">
        <v>150000</v>
      </c>
      <c r="G40" s="7">
        <v>119000</v>
      </c>
      <c r="H40" s="7">
        <v>9000</v>
      </c>
      <c r="I40" s="8">
        <v>53.613100136729798</v>
      </c>
      <c r="J40" s="8">
        <v>67.781240622239096</v>
      </c>
      <c r="K40" s="8">
        <v>48.776164032464798</v>
      </c>
      <c r="L40" s="8">
        <v>75.8973798943221</v>
      </c>
      <c r="M40" s="8">
        <v>78.037436839687601</v>
      </c>
      <c r="N40" s="8">
        <v>61.791878647897903</v>
      </c>
      <c r="O40" s="8">
        <v>5.3493923611111098</v>
      </c>
      <c r="P40" s="7"/>
    </row>
    <row r="41" spans="1:16" x14ac:dyDescent="0.25">
      <c r="A41" s="11" t="s">
        <v>112</v>
      </c>
      <c r="B41" s="7">
        <v>425000</v>
      </c>
      <c r="C41" s="7">
        <v>415000</v>
      </c>
      <c r="D41" s="7">
        <v>47000</v>
      </c>
      <c r="E41" s="7">
        <v>91000</v>
      </c>
      <c r="F41" s="7">
        <v>156000</v>
      </c>
      <c r="G41" s="7">
        <v>121000</v>
      </c>
      <c r="H41" s="7">
        <v>11000</v>
      </c>
      <c r="I41" s="8">
        <v>55.059644745594298</v>
      </c>
      <c r="J41" s="8">
        <v>69.538511558998295</v>
      </c>
      <c r="K41" s="8">
        <v>50.211406358166002</v>
      </c>
      <c r="L41" s="8">
        <v>76.693287505054599</v>
      </c>
      <c r="M41" s="8">
        <v>81.428705548543206</v>
      </c>
      <c r="N41" s="8">
        <v>62.706066450744203</v>
      </c>
      <c r="O41" s="8">
        <v>5.99100327153762</v>
      </c>
      <c r="P41" s="7"/>
    </row>
    <row r="42" spans="1:16" x14ac:dyDescent="0.25">
      <c r="A42" s="11" t="s">
        <v>113</v>
      </c>
      <c r="B42" s="7">
        <v>424000</v>
      </c>
      <c r="C42" s="7">
        <v>413000</v>
      </c>
      <c r="D42" s="7">
        <v>43000</v>
      </c>
      <c r="E42" s="7">
        <v>94000</v>
      </c>
      <c r="F42" s="7">
        <v>156000</v>
      </c>
      <c r="G42" s="7">
        <v>120000</v>
      </c>
      <c r="H42" s="7">
        <v>11000</v>
      </c>
      <c r="I42" s="8">
        <v>54.770184681907999</v>
      </c>
      <c r="J42" s="8">
        <v>69.136145829842803</v>
      </c>
      <c r="K42" s="8">
        <v>45.535847052575697</v>
      </c>
      <c r="L42" s="8">
        <v>79.3317616041778</v>
      </c>
      <c r="M42" s="8">
        <v>81.342054516078605</v>
      </c>
      <c r="N42" s="8">
        <v>62.244998675317802</v>
      </c>
      <c r="O42" s="8">
        <v>6.3150934972902997</v>
      </c>
      <c r="P42" s="7"/>
    </row>
    <row r="43" spans="1:16" x14ac:dyDescent="0.25">
      <c r="A43" s="11" t="s">
        <v>114</v>
      </c>
      <c r="B43" s="7">
        <v>422000</v>
      </c>
      <c r="C43" s="7">
        <v>407000</v>
      </c>
      <c r="D43" s="7">
        <v>47000</v>
      </c>
      <c r="E43" s="7">
        <v>93000</v>
      </c>
      <c r="F43" s="7">
        <v>153000</v>
      </c>
      <c r="G43" s="7">
        <v>114000</v>
      </c>
      <c r="H43" s="7">
        <v>15000</v>
      </c>
      <c r="I43" s="8">
        <v>54.4406841790058</v>
      </c>
      <c r="J43" s="8">
        <v>68.212942408377003</v>
      </c>
      <c r="K43" s="8">
        <v>50.193176886517797</v>
      </c>
      <c r="L43" s="8">
        <v>78.965894536849305</v>
      </c>
      <c r="M43" s="8">
        <v>79.533534378141297</v>
      </c>
      <c r="N43" s="8">
        <v>59.179973611212098</v>
      </c>
      <c r="O43" s="8">
        <v>8.2313525546255306</v>
      </c>
      <c r="P43" s="7"/>
    </row>
    <row r="44" spans="1:16" x14ac:dyDescent="0.25">
      <c r="A44" s="11" t="s">
        <v>118</v>
      </c>
      <c r="B44" s="7">
        <v>1000</v>
      </c>
      <c r="C44" s="7">
        <v>-2000</v>
      </c>
      <c r="D44" s="7">
        <v>-7000</v>
      </c>
      <c r="E44" s="7">
        <v>6000</v>
      </c>
      <c r="F44" s="7">
        <v>5000</v>
      </c>
      <c r="G44" s="7">
        <v>-7000</v>
      </c>
      <c r="H44" s="7">
        <v>4000</v>
      </c>
      <c r="I44" s="8">
        <v>-0.147668374664498</v>
      </c>
      <c r="J44" s="8">
        <v>-0.47614026812809102</v>
      </c>
      <c r="K44" s="8">
        <v>-7.6230541471156998</v>
      </c>
      <c r="L44" s="8">
        <v>5.8862326537492997</v>
      </c>
      <c r="M44" s="8">
        <v>2.6390271041318001</v>
      </c>
      <c r="N44" s="8">
        <v>-3.8899502341049002</v>
      </c>
      <c r="O44" s="8">
        <v>1.90035701978238</v>
      </c>
      <c r="P44" s="7" t="s">
        <v>117</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5"/>
  <sheetViews>
    <sheetView workbookViewId="0"/>
  </sheetViews>
  <sheetFormatPr defaultColWidth="10.90625" defaultRowHeight="15" x14ac:dyDescent="0.25"/>
  <cols>
    <col min="1" max="1" width="21.7265625" customWidth="1"/>
    <col min="2" max="12" width="12.7265625" customWidth="1"/>
    <col min="13" max="13" width="70.7265625" customWidth="1"/>
  </cols>
  <sheetData>
    <row r="1" spans="1:13" ht="19.2" x14ac:dyDescent="0.35">
      <c r="A1" s="2" t="s">
        <v>170</v>
      </c>
    </row>
    <row r="2" spans="1:13" x14ac:dyDescent="0.25">
      <c r="A2" t="s">
        <v>123</v>
      </c>
    </row>
    <row r="3" spans="1:13" ht="30" customHeight="1" x14ac:dyDescent="0.3">
      <c r="A3" s="3" t="s">
        <v>69</v>
      </c>
    </row>
    <row r="4" spans="1:13" x14ac:dyDescent="0.25">
      <c r="A4" t="s">
        <v>72</v>
      </c>
    </row>
    <row r="5" spans="1:13" x14ac:dyDescent="0.25">
      <c r="A5" t="s">
        <v>73</v>
      </c>
    </row>
    <row r="6" spans="1:13" x14ac:dyDescent="0.25">
      <c r="A6" t="s">
        <v>171</v>
      </c>
    </row>
    <row r="7" spans="1:13" ht="30" customHeight="1" x14ac:dyDescent="0.3">
      <c r="A7" s="3" t="s">
        <v>172</v>
      </c>
    </row>
    <row r="8" spans="1:13" ht="62.4" x14ac:dyDescent="0.3">
      <c r="A8" s="5" t="s">
        <v>76</v>
      </c>
      <c r="B8" s="6" t="s">
        <v>175</v>
      </c>
      <c r="C8" s="6" t="s">
        <v>176</v>
      </c>
      <c r="D8" s="6" t="s">
        <v>177</v>
      </c>
      <c r="E8" s="6" t="s">
        <v>178</v>
      </c>
      <c r="F8" s="6" t="s">
        <v>179</v>
      </c>
      <c r="G8" s="6" t="s">
        <v>180</v>
      </c>
      <c r="H8" s="6" t="s">
        <v>181</v>
      </c>
      <c r="I8" s="6" t="s">
        <v>182</v>
      </c>
      <c r="J8" s="6" t="s">
        <v>183</v>
      </c>
      <c r="K8" s="6" t="s">
        <v>184</v>
      </c>
      <c r="L8" s="6" t="s">
        <v>185</v>
      </c>
      <c r="M8" s="6" t="s">
        <v>104</v>
      </c>
    </row>
    <row r="9" spans="1:13" x14ac:dyDescent="0.25">
      <c r="A9" s="11" t="s">
        <v>105</v>
      </c>
      <c r="B9" s="7">
        <v>318000</v>
      </c>
      <c r="C9" s="7">
        <v>120000</v>
      </c>
      <c r="D9" s="7">
        <v>58000</v>
      </c>
      <c r="E9" s="7">
        <v>29000</v>
      </c>
      <c r="F9" s="7">
        <v>80000</v>
      </c>
      <c r="G9" s="7">
        <v>32000</v>
      </c>
      <c r="H9" s="8">
        <v>37.605894575368701</v>
      </c>
      <c r="I9" s="8">
        <v>18.291667059596399</v>
      </c>
      <c r="J9" s="8">
        <v>9.0125517488518607</v>
      </c>
      <c r="K9" s="8">
        <v>25.169195562722599</v>
      </c>
      <c r="L9" s="8">
        <v>9.92069105346045</v>
      </c>
      <c r="M9" s="7"/>
    </row>
    <row r="10" spans="1:13" x14ac:dyDescent="0.25">
      <c r="A10" s="11" t="s">
        <v>106</v>
      </c>
      <c r="B10" s="7">
        <v>331000</v>
      </c>
      <c r="C10" s="7">
        <v>134000</v>
      </c>
      <c r="D10" s="7">
        <v>61000</v>
      </c>
      <c r="E10" s="7">
        <v>30000</v>
      </c>
      <c r="F10" s="7">
        <v>78000</v>
      </c>
      <c r="G10" s="7">
        <v>28000</v>
      </c>
      <c r="H10" s="8">
        <v>40.566678438510202</v>
      </c>
      <c r="I10" s="8">
        <v>18.378866220544001</v>
      </c>
      <c r="J10" s="8">
        <v>9.1322340242499997</v>
      </c>
      <c r="K10" s="8">
        <v>23.420535528329399</v>
      </c>
      <c r="L10" s="8">
        <v>8.5016857883663999</v>
      </c>
      <c r="M10" s="7"/>
    </row>
    <row r="11" spans="1:13" x14ac:dyDescent="0.25">
      <c r="A11" s="11" t="s">
        <v>108</v>
      </c>
      <c r="B11" s="7">
        <v>323000</v>
      </c>
      <c r="C11" s="7">
        <v>133000</v>
      </c>
      <c r="D11" s="7">
        <v>55000</v>
      </c>
      <c r="E11" s="7">
        <v>31000</v>
      </c>
      <c r="F11" s="7">
        <v>69000</v>
      </c>
      <c r="G11" s="7">
        <v>34000</v>
      </c>
      <c r="H11" s="8">
        <v>41.329137838122399</v>
      </c>
      <c r="I11" s="8">
        <v>17.179747650873701</v>
      </c>
      <c r="J11" s="8">
        <v>9.6399348376826506</v>
      </c>
      <c r="K11" s="8">
        <v>21.390212025296901</v>
      </c>
      <c r="L11" s="8">
        <v>10.4609676480244</v>
      </c>
      <c r="M11" s="7"/>
    </row>
    <row r="12" spans="1:13" x14ac:dyDescent="0.25">
      <c r="A12" s="11" t="s">
        <v>109</v>
      </c>
      <c r="B12" s="7">
        <v>325000</v>
      </c>
      <c r="C12" s="7">
        <v>132000</v>
      </c>
      <c r="D12" s="7">
        <v>55000</v>
      </c>
      <c r="E12" s="7">
        <v>29000</v>
      </c>
      <c r="F12" s="7">
        <v>76000</v>
      </c>
      <c r="G12" s="7">
        <v>33000</v>
      </c>
      <c r="H12" s="8">
        <v>40.596792609028803</v>
      </c>
      <c r="I12" s="8">
        <v>16.850958801244499</v>
      </c>
      <c r="J12" s="8">
        <v>8.8389441645611306</v>
      </c>
      <c r="K12" s="8">
        <v>23.452238433911798</v>
      </c>
      <c r="L12" s="8">
        <v>10.2610659912537</v>
      </c>
      <c r="M12" s="7"/>
    </row>
    <row r="13" spans="1:13" x14ac:dyDescent="0.25">
      <c r="A13" s="11" t="s">
        <v>110</v>
      </c>
      <c r="B13" s="7">
        <v>320000</v>
      </c>
      <c r="C13" s="7">
        <v>135000</v>
      </c>
      <c r="D13" s="7">
        <v>55000</v>
      </c>
      <c r="E13" s="7">
        <v>29000</v>
      </c>
      <c r="F13" s="7">
        <v>75000</v>
      </c>
      <c r="G13" s="7">
        <v>27000</v>
      </c>
      <c r="H13" s="8">
        <v>42.1097544965209</v>
      </c>
      <c r="I13" s="8">
        <v>17.215876766881099</v>
      </c>
      <c r="J13" s="8">
        <v>8.9692854954769103</v>
      </c>
      <c r="K13" s="8">
        <v>23.3240808467276</v>
      </c>
      <c r="L13" s="8">
        <v>8.3810023943934908</v>
      </c>
      <c r="M13" s="7"/>
    </row>
    <row r="14" spans="1:13" x14ac:dyDescent="0.25">
      <c r="A14" s="11" t="s">
        <v>111</v>
      </c>
      <c r="B14" s="7">
        <v>328000</v>
      </c>
      <c r="C14" s="7">
        <v>131000</v>
      </c>
      <c r="D14" s="7">
        <v>52000</v>
      </c>
      <c r="E14" s="7">
        <v>34000</v>
      </c>
      <c r="F14" s="7">
        <v>78000</v>
      </c>
      <c r="G14" s="7">
        <v>33000</v>
      </c>
      <c r="H14" s="8">
        <v>39.966137888956702</v>
      </c>
      <c r="I14" s="8">
        <v>15.8422818791946</v>
      </c>
      <c r="J14" s="8">
        <v>10.3062843197071</v>
      </c>
      <c r="K14" s="8">
        <v>23.708358755338601</v>
      </c>
      <c r="L14" s="8">
        <v>10.1769371568029</v>
      </c>
      <c r="M14" s="7"/>
    </row>
    <row r="15" spans="1:13" x14ac:dyDescent="0.25">
      <c r="A15" s="11" t="s">
        <v>112</v>
      </c>
      <c r="B15" s="7">
        <v>313000</v>
      </c>
      <c r="C15" s="7">
        <v>119000</v>
      </c>
      <c r="D15" s="7">
        <v>46000</v>
      </c>
      <c r="E15" s="7">
        <v>33000</v>
      </c>
      <c r="F15" s="7">
        <v>84000</v>
      </c>
      <c r="G15" s="7">
        <v>31000</v>
      </c>
      <c r="H15" s="8">
        <v>38.058337294586401</v>
      </c>
      <c r="I15" s="8">
        <v>14.828379374260299</v>
      </c>
      <c r="J15" s="8">
        <v>10.462812606674699</v>
      </c>
      <c r="K15" s="8">
        <v>26.8474061502043</v>
      </c>
      <c r="L15" s="8">
        <v>9.8030645742742895</v>
      </c>
      <c r="M15" s="7"/>
    </row>
    <row r="16" spans="1:13" x14ac:dyDescent="0.25">
      <c r="A16" s="11" t="s">
        <v>113</v>
      </c>
      <c r="B16" s="7">
        <v>325000</v>
      </c>
      <c r="C16" s="7">
        <v>130000</v>
      </c>
      <c r="D16" s="7">
        <v>47000</v>
      </c>
      <c r="E16" s="7">
        <v>29000</v>
      </c>
      <c r="F16" s="7">
        <v>87000</v>
      </c>
      <c r="G16" s="7">
        <v>32000</v>
      </c>
      <c r="H16" s="8">
        <v>39.979963922768903</v>
      </c>
      <c r="I16" s="8">
        <v>14.398625746359199</v>
      </c>
      <c r="J16" s="8">
        <v>8.9630715429315995</v>
      </c>
      <c r="K16" s="8">
        <v>26.735256427985401</v>
      </c>
      <c r="L16" s="8">
        <v>9.9230823599548899</v>
      </c>
      <c r="M16" s="7"/>
    </row>
    <row r="17" spans="1:13" x14ac:dyDescent="0.25">
      <c r="A17" s="11" t="s">
        <v>114</v>
      </c>
      <c r="B17" s="7">
        <v>331000</v>
      </c>
      <c r="C17" s="7">
        <v>137000</v>
      </c>
      <c r="D17" s="7">
        <v>53000</v>
      </c>
      <c r="E17" s="7">
        <v>30000</v>
      </c>
      <c r="F17" s="7">
        <v>77000</v>
      </c>
      <c r="G17" s="7">
        <v>35000</v>
      </c>
      <c r="H17" s="8">
        <v>41.233149384875098</v>
      </c>
      <c r="I17" s="8">
        <v>15.9488448097236</v>
      </c>
      <c r="J17" s="8">
        <v>9.1469805570406404</v>
      </c>
      <c r="K17" s="8">
        <v>23.129781829275299</v>
      </c>
      <c r="L17" s="8">
        <v>10.541243419085299</v>
      </c>
      <c r="M17" s="7"/>
    </row>
    <row r="18" spans="1:13" x14ac:dyDescent="0.25">
      <c r="A18" s="11" t="s">
        <v>118</v>
      </c>
      <c r="B18" s="7">
        <v>11000</v>
      </c>
      <c r="C18" s="7">
        <v>2000</v>
      </c>
      <c r="D18" s="7">
        <v>-2000</v>
      </c>
      <c r="E18" s="7">
        <v>2000</v>
      </c>
      <c r="F18" s="7">
        <v>2000</v>
      </c>
      <c r="G18" s="7">
        <v>8000</v>
      </c>
      <c r="H18" s="8">
        <v>-0.87660511164580202</v>
      </c>
      <c r="I18" s="8">
        <v>-1.2670319571574999</v>
      </c>
      <c r="J18" s="8">
        <v>0.17769506156372999</v>
      </c>
      <c r="K18" s="8">
        <v>-0.19429901745230199</v>
      </c>
      <c r="L18" s="8">
        <v>2.16024102469181</v>
      </c>
      <c r="M18" s="7" t="s">
        <v>117</v>
      </c>
    </row>
    <row r="19" spans="1:13" x14ac:dyDescent="0.25">
      <c r="A19" s="7"/>
      <c r="B19" s="7"/>
      <c r="C19" s="7"/>
      <c r="D19" s="7"/>
      <c r="E19" s="7"/>
      <c r="F19" s="7"/>
      <c r="G19" s="7"/>
      <c r="H19" s="8"/>
      <c r="I19" s="8"/>
      <c r="J19" s="8"/>
      <c r="K19" s="8"/>
      <c r="L19" s="8"/>
      <c r="M19" s="7"/>
    </row>
    <row r="20" spans="1:13" ht="30" customHeight="1" x14ac:dyDescent="0.3">
      <c r="A20" s="3" t="s">
        <v>173</v>
      </c>
    </row>
    <row r="21" spans="1:13" ht="62.4" x14ac:dyDescent="0.3">
      <c r="A21" s="5" t="s">
        <v>76</v>
      </c>
      <c r="B21" s="6" t="s">
        <v>186</v>
      </c>
      <c r="C21" s="6" t="s">
        <v>187</v>
      </c>
      <c r="D21" s="6" t="s">
        <v>188</v>
      </c>
      <c r="E21" s="6" t="s">
        <v>189</v>
      </c>
      <c r="F21" s="6" t="s">
        <v>190</v>
      </c>
      <c r="G21" s="6" t="s">
        <v>191</v>
      </c>
      <c r="H21" s="6" t="s">
        <v>192</v>
      </c>
      <c r="I21" s="6" t="s">
        <v>193</v>
      </c>
      <c r="J21" s="6" t="s">
        <v>194</v>
      </c>
      <c r="K21" s="6" t="s">
        <v>195</v>
      </c>
      <c r="L21" s="6" t="s">
        <v>196</v>
      </c>
      <c r="M21" s="6" t="s">
        <v>104</v>
      </c>
    </row>
    <row r="22" spans="1:13" x14ac:dyDescent="0.25">
      <c r="A22" s="11" t="s">
        <v>105</v>
      </c>
      <c r="B22" s="7">
        <v>138000</v>
      </c>
      <c r="C22" s="7">
        <v>60000</v>
      </c>
      <c r="D22" s="7">
        <v>11000</v>
      </c>
      <c r="E22" s="7">
        <v>11000</v>
      </c>
      <c r="F22" s="7">
        <v>40000</v>
      </c>
      <c r="G22" s="7">
        <v>16000</v>
      </c>
      <c r="H22" s="8">
        <v>43.4082386115875</v>
      </c>
      <c r="I22" s="8">
        <v>8.0234890549143891</v>
      </c>
      <c r="J22" s="8">
        <v>7.9624407686269896</v>
      </c>
      <c r="K22" s="8">
        <v>29.3017238873223</v>
      </c>
      <c r="L22" s="8">
        <v>11.304107677548799</v>
      </c>
      <c r="M22" s="7"/>
    </row>
    <row r="23" spans="1:13" x14ac:dyDescent="0.25">
      <c r="A23" s="11" t="s">
        <v>106</v>
      </c>
      <c r="B23" s="7">
        <v>135000</v>
      </c>
      <c r="C23" s="7">
        <v>62000</v>
      </c>
      <c r="D23" s="7">
        <v>10000</v>
      </c>
      <c r="E23" s="7">
        <v>11000</v>
      </c>
      <c r="F23" s="7">
        <v>38000</v>
      </c>
      <c r="G23" s="7">
        <v>14000</v>
      </c>
      <c r="H23" s="8">
        <v>45.970870557981797</v>
      </c>
      <c r="I23" s="8">
        <v>7.1633894197019101</v>
      </c>
      <c r="J23" s="8">
        <v>8.2991568570942995</v>
      </c>
      <c r="K23" s="8">
        <v>28.357238392929698</v>
      </c>
      <c r="L23" s="8">
        <v>10.209344772292299</v>
      </c>
      <c r="M23" s="7"/>
    </row>
    <row r="24" spans="1:13" x14ac:dyDescent="0.25">
      <c r="A24" s="11" t="s">
        <v>108</v>
      </c>
      <c r="B24" s="7">
        <v>133000</v>
      </c>
      <c r="C24" s="7">
        <v>62000</v>
      </c>
      <c r="D24" s="7">
        <v>10000</v>
      </c>
      <c r="E24" s="7">
        <v>12000</v>
      </c>
      <c r="F24" s="7">
        <v>35000</v>
      </c>
      <c r="G24" s="7">
        <v>14000</v>
      </c>
      <c r="H24" s="8">
        <v>46.810092363144904</v>
      </c>
      <c r="I24" s="8">
        <v>7.2080798978749003</v>
      </c>
      <c r="J24" s="8">
        <v>8.9569722910565392</v>
      </c>
      <c r="K24" s="8">
        <v>26.215363820680299</v>
      </c>
      <c r="L24" s="8">
        <v>10.8094916272434</v>
      </c>
      <c r="M24" s="7"/>
    </row>
    <row r="25" spans="1:13" x14ac:dyDescent="0.25">
      <c r="A25" s="11" t="s">
        <v>109</v>
      </c>
      <c r="B25" s="7">
        <v>134000</v>
      </c>
      <c r="C25" s="7">
        <v>59000</v>
      </c>
      <c r="D25" s="7">
        <v>10000</v>
      </c>
      <c r="E25" s="7">
        <v>11000</v>
      </c>
      <c r="F25" s="7">
        <v>38000</v>
      </c>
      <c r="G25" s="7">
        <v>15000</v>
      </c>
      <c r="H25" s="8">
        <v>44.141004741037598</v>
      </c>
      <c r="I25" s="8">
        <v>7.7150292388914599</v>
      </c>
      <c r="J25" s="8">
        <v>8.51816400699939</v>
      </c>
      <c r="K25" s="8">
        <v>28.286197149395001</v>
      </c>
      <c r="L25" s="8">
        <v>11.339604863676501</v>
      </c>
      <c r="M25" s="7"/>
    </row>
    <row r="26" spans="1:13" x14ac:dyDescent="0.25">
      <c r="A26" s="11" t="s">
        <v>110</v>
      </c>
      <c r="B26" s="7">
        <v>133000</v>
      </c>
      <c r="C26" s="7">
        <v>64000</v>
      </c>
      <c r="D26" s="7">
        <v>11000</v>
      </c>
      <c r="E26" s="7">
        <v>12000</v>
      </c>
      <c r="F26" s="7">
        <v>37000</v>
      </c>
      <c r="G26" s="7">
        <v>10000</v>
      </c>
      <c r="H26" s="8">
        <v>47.912647233253502</v>
      </c>
      <c r="I26" s="8">
        <v>7.9627947480237502</v>
      </c>
      <c r="J26" s="8">
        <v>8.9604900643359606</v>
      </c>
      <c r="K26" s="8">
        <v>27.4332429977404</v>
      </c>
      <c r="L26" s="8">
        <v>7.73082495664642</v>
      </c>
      <c r="M26" s="7"/>
    </row>
    <row r="27" spans="1:13" x14ac:dyDescent="0.25">
      <c r="A27" s="11" t="s">
        <v>111</v>
      </c>
      <c r="B27" s="7">
        <v>136000</v>
      </c>
      <c r="C27" s="7">
        <v>65000</v>
      </c>
      <c r="D27" s="9">
        <v>8000</v>
      </c>
      <c r="E27" s="7">
        <v>15000</v>
      </c>
      <c r="F27" s="7">
        <v>34000</v>
      </c>
      <c r="G27" s="7">
        <v>14000</v>
      </c>
      <c r="H27" s="8">
        <v>47.919892639620102</v>
      </c>
      <c r="I27" s="10">
        <v>5.6946717987287796</v>
      </c>
      <c r="J27" s="8">
        <v>10.8525416980047</v>
      </c>
      <c r="K27" s="8">
        <v>25.145629636184001</v>
      </c>
      <c r="L27" s="8">
        <v>10.387264227462399</v>
      </c>
      <c r="M27" s="7" t="s">
        <v>197</v>
      </c>
    </row>
    <row r="28" spans="1:13" x14ac:dyDescent="0.25">
      <c r="A28" s="11" t="s">
        <v>112</v>
      </c>
      <c r="B28" s="7">
        <v>132000</v>
      </c>
      <c r="C28" s="7">
        <v>60000</v>
      </c>
      <c r="D28" s="9">
        <v>7000</v>
      </c>
      <c r="E28" s="7">
        <v>15000</v>
      </c>
      <c r="F28" s="7">
        <v>40000</v>
      </c>
      <c r="G28" s="7">
        <v>10000</v>
      </c>
      <c r="H28" s="8">
        <v>45.612623010569799</v>
      </c>
      <c r="I28" s="10">
        <v>5.5514214554732098</v>
      </c>
      <c r="J28" s="8">
        <v>11.271412951038799</v>
      </c>
      <c r="K28" s="8">
        <v>30.295529097315001</v>
      </c>
      <c r="L28" s="8">
        <v>7.2690134856032103</v>
      </c>
      <c r="M28" s="7" t="s">
        <v>197</v>
      </c>
    </row>
    <row r="29" spans="1:13" x14ac:dyDescent="0.25">
      <c r="A29" s="11" t="s">
        <v>113</v>
      </c>
      <c r="B29" s="7">
        <v>141000</v>
      </c>
      <c r="C29" s="7">
        <v>65000</v>
      </c>
      <c r="D29" s="9">
        <v>7000</v>
      </c>
      <c r="E29" s="7">
        <v>13000</v>
      </c>
      <c r="F29" s="7">
        <v>41000</v>
      </c>
      <c r="G29" s="7">
        <v>15000</v>
      </c>
      <c r="H29" s="8">
        <v>45.972705189130203</v>
      </c>
      <c r="I29" s="10">
        <v>5.2507454018796196</v>
      </c>
      <c r="J29" s="8">
        <v>9.1296680571392095</v>
      </c>
      <c r="K29" s="8">
        <v>28.950629961968598</v>
      </c>
      <c r="L29" s="8">
        <v>10.6962513898824</v>
      </c>
      <c r="M29" s="7" t="s">
        <v>197</v>
      </c>
    </row>
    <row r="30" spans="1:13" x14ac:dyDescent="0.25">
      <c r="A30" s="11" t="s">
        <v>114</v>
      </c>
      <c r="B30" s="7">
        <v>141000</v>
      </c>
      <c r="C30" s="7">
        <v>69000</v>
      </c>
      <c r="D30" s="9">
        <v>5000</v>
      </c>
      <c r="E30" s="7">
        <v>14000</v>
      </c>
      <c r="F30" s="7">
        <v>36000</v>
      </c>
      <c r="G30" s="7">
        <v>17000</v>
      </c>
      <c r="H30" s="8">
        <v>49.017984746218403</v>
      </c>
      <c r="I30" s="10">
        <v>3.8304254927763899</v>
      </c>
      <c r="J30" s="8">
        <v>9.8760453368425498</v>
      </c>
      <c r="K30" s="8">
        <v>25.2465650691231</v>
      </c>
      <c r="L30" s="8">
        <v>12.0289793550395</v>
      </c>
      <c r="M30" s="7" t="s">
        <v>197</v>
      </c>
    </row>
    <row r="31" spans="1:13" x14ac:dyDescent="0.25">
      <c r="A31" s="11" t="s">
        <v>118</v>
      </c>
      <c r="B31" s="7">
        <v>8000</v>
      </c>
      <c r="C31" s="7">
        <v>5000</v>
      </c>
      <c r="D31" s="9">
        <v>-5000</v>
      </c>
      <c r="E31" s="7">
        <v>2000</v>
      </c>
      <c r="F31" s="7">
        <v>-1000</v>
      </c>
      <c r="G31" s="7">
        <v>7000</v>
      </c>
      <c r="H31" s="8">
        <v>1.1053375129648999</v>
      </c>
      <c r="I31" s="10">
        <v>-4.1323692552473599</v>
      </c>
      <c r="J31" s="8">
        <v>0.91555527250658897</v>
      </c>
      <c r="K31" s="8">
        <v>-2.1866779286172999</v>
      </c>
      <c r="L31" s="8">
        <v>4.2981543983930797</v>
      </c>
      <c r="M31" s="7" t="s">
        <v>197</v>
      </c>
    </row>
    <row r="32" spans="1:13" x14ac:dyDescent="0.25">
      <c r="A32" s="7"/>
      <c r="B32" s="7"/>
      <c r="C32" s="7"/>
      <c r="D32" s="7"/>
      <c r="E32" s="7"/>
      <c r="F32" s="7"/>
      <c r="G32" s="7"/>
      <c r="H32" s="8"/>
      <c r="I32" s="8"/>
      <c r="J32" s="8"/>
      <c r="K32" s="8"/>
      <c r="L32" s="8"/>
      <c r="M32" s="7"/>
    </row>
    <row r="33" spans="1:13" ht="30" customHeight="1" x14ac:dyDescent="0.3">
      <c r="A33" s="3" t="s">
        <v>174</v>
      </c>
    </row>
    <row r="34" spans="1:13" ht="62.4" x14ac:dyDescent="0.3">
      <c r="A34" s="5" t="s">
        <v>76</v>
      </c>
      <c r="B34" s="6" t="s">
        <v>198</v>
      </c>
      <c r="C34" s="6" t="s">
        <v>199</v>
      </c>
      <c r="D34" s="6" t="s">
        <v>200</v>
      </c>
      <c r="E34" s="6" t="s">
        <v>201</v>
      </c>
      <c r="F34" s="6" t="s">
        <v>202</v>
      </c>
      <c r="G34" s="6" t="s">
        <v>203</v>
      </c>
      <c r="H34" s="6" t="s">
        <v>204</v>
      </c>
      <c r="I34" s="6" t="s">
        <v>205</v>
      </c>
      <c r="J34" s="6" t="s">
        <v>206</v>
      </c>
      <c r="K34" s="6" t="s">
        <v>207</v>
      </c>
      <c r="L34" s="6" t="s">
        <v>208</v>
      </c>
      <c r="M34" s="6" t="s">
        <v>104</v>
      </c>
    </row>
    <row r="35" spans="1:13" x14ac:dyDescent="0.25">
      <c r="A35" s="11" t="s">
        <v>105</v>
      </c>
      <c r="B35" s="7">
        <v>181000</v>
      </c>
      <c r="C35" s="7">
        <v>60000</v>
      </c>
      <c r="D35" s="7">
        <v>47000</v>
      </c>
      <c r="E35" s="7">
        <v>18000</v>
      </c>
      <c r="F35" s="7">
        <v>40000</v>
      </c>
      <c r="G35" s="7">
        <v>16000</v>
      </c>
      <c r="H35" s="8">
        <v>33.183401928797402</v>
      </c>
      <c r="I35" s="8">
        <v>26.117976812332799</v>
      </c>
      <c r="J35" s="8">
        <v>9.8129365690450694</v>
      </c>
      <c r="K35" s="8">
        <v>22.019420917646698</v>
      </c>
      <c r="L35" s="8">
        <v>8.8662637721781206</v>
      </c>
      <c r="M35" s="7"/>
    </row>
    <row r="36" spans="1:13" x14ac:dyDescent="0.25">
      <c r="A36" s="11" t="s">
        <v>106</v>
      </c>
      <c r="B36" s="7">
        <v>196000</v>
      </c>
      <c r="C36" s="7">
        <v>72000</v>
      </c>
      <c r="D36" s="7">
        <v>51000</v>
      </c>
      <c r="E36" s="7">
        <v>19000</v>
      </c>
      <c r="F36" s="7">
        <v>39000</v>
      </c>
      <c r="G36" s="7">
        <v>14000</v>
      </c>
      <c r="H36" s="8">
        <v>36.8348539587288</v>
      </c>
      <c r="I36" s="8">
        <v>26.123629906313099</v>
      </c>
      <c r="J36" s="8">
        <v>9.7075092360133102</v>
      </c>
      <c r="K36" s="8">
        <v>20.011532259710599</v>
      </c>
      <c r="L36" s="8">
        <v>7.32247463923418</v>
      </c>
      <c r="M36" s="7"/>
    </row>
    <row r="37" spans="1:13" x14ac:dyDescent="0.25">
      <c r="A37" s="11" t="s">
        <v>108</v>
      </c>
      <c r="B37" s="7">
        <v>190000</v>
      </c>
      <c r="C37" s="7">
        <v>71000</v>
      </c>
      <c r="D37" s="7">
        <v>46000</v>
      </c>
      <c r="E37" s="7">
        <v>19000</v>
      </c>
      <c r="F37" s="7">
        <v>34000</v>
      </c>
      <c r="G37" s="7">
        <v>19000</v>
      </c>
      <c r="H37" s="8">
        <v>37.481814923359103</v>
      </c>
      <c r="I37" s="8">
        <v>24.179299584642301</v>
      </c>
      <c r="J37" s="8">
        <v>10.119336271057801</v>
      </c>
      <c r="K37" s="8">
        <v>18.003225874464999</v>
      </c>
      <c r="L37" s="8">
        <v>10.2163233464758</v>
      </c>
      <c r="M37" s="7"/>
    </row>
    <row r="38" spans="1:13" x14ac:dyDescent="0.25">
      <c r="A38" s="11" t="s">
        <v>109</v>
      </c>
      <c r="B38" s="7">
        <v>191000</v>
      </c>
      <c r="C38" s="7">
        <v>73000</v>
      </c>
      <c r="D38" s="7">
        <v>44000</v>
      </c>
      <c r="E38" s="7">
        <v>17000</v>
      </c>
      <c r="F38" s="7">
        <v>38000</v>
      </c>
      <c r="G38" s="7">
        <v>18000</v>
      </c>
      <c r="H38" s="8">
        <v>38.118099900110302</v>
      </c>
      <c r="I38" s="8">
        <v>23.240294752916899</v>
      </c>
      <c r="J38" s="8">
        <v>9.0632861080168006</v>
      </c>
      <c r="K38" s="8">
        <v>20.071544001129599</v>
      </c>
      <c r="L38" s="8">
        <v>9.5067752378262806</v>
      </c>
      <c r="M38" s="7"/>
    </row>
    <row r="39" spans="1:13" x14ac:dyDescent="0.25">
      <c r="A39" s="11" t="s">
        <v>110</v>
      </c>
      <c r="B39" s="7">
        <v>187000</v>
      </c>
      <c r="C39" s="7">
        <v>71000</v>
      </c>
      <c r="D39" s="7">
        <v>44000</v>
      </c>
      <c r="E39" s="7">
        <v>17000</v>
      </c>
      <c r="F39" s="7">
        <v>38000</v>
      </c>
      <c r="G39" s="7">
        <v>17000</v>
      </c>
      <c r="H39" s="8">
        <v>37.969652985694204</v>
      </c>
      <c r="I39" s="8">
        <v>23.8175322832031</v>
      </c>
      <c r="J39" s="8">
        <v>8.9755606377907604</v>
      </c>
      <c r="K39" s="8">
        <v>20.392379503714398</v>
      </c>
      <c r="L39" s="8">
        <v>8.8448745895976106</v>
      </c>
      <c r="M39" s="7"/>
    </row>
    <row r="40" spans="1:13" x14ac:dyDescent="0.25">
      <c r="A40" s="11" t="s">
        <v>111</v>
      </c>
      <c r="B40" s="7">
        <v>192000</v>
      </c>
      <c r="C40" s="7">
        <v>66000</v>
      </c>
      <c r="D40" s="7">
        <v>44000</v>
      </c>
      <c r="E40" s="7">
        <v>19000</v>
      </c>
      <c r="F40" s="7">
        <v>44000</v>
      </c>
      <c r="G40" s="7">
        <v>19000</v>
      </c>
      <c r="H40" s="8">
        <v>34.353373364831199</v>
      </c>
      <c r="I40" s="8">
        <v>23.0031948881789</v>
      </c>
      <c r="J40" s="8">
        <v>9.9208042376497296</v>
      </c>
      <c r="K40" s="8">
        <v>22.694112872173299</v>
      </c>
      <c r="L40" s="8">
        <v>10.0285146371669</v>
      </c>
      <c r="M40" s="7"/>
    </row>
    <row r="41" spans="1:13" x14ac:dyDescent="0.25">
      <c r="A41" s="11" t="s">
        <v>112</v>
      </c>
      <c r="B41" s="7">
        <v>182000</v>
      </c>
      <c r="C41" s="7">
        <v>59000</v>
      </c>
      <c r="D41" s="7">
        <v>39000</v>
      </c>
      <c r="E41" s="7">
        <v>18000</v>
      </c>
      <c r="F41" s="7">
        <v>44000</v>
      </c>
      <c r="G41" s="7">
        <v>21000</v>
      </c>
      <c r="H41" s="8">
        <v>32.584714756515602</v>
      </c>
      <c r="I41" s="8">
        <v>21.550201642852802</v>
      </c>
      <c r="J41" s="8">
        <v>9.8769235847862795</v>
      </c>
      <c r="K41" s="8">
        <v>24.348993436291298</v>
      </c>
      <c r="L41" s="8">
        <v>11.639166579554001</v>
      </c>
      <c r="M41" s="7"/>
    </row>
    <row r="42" spans="1:13" x14ac:dyDescent="0.25">
      <c r="A42" s="11" t="s">
        <v>113</v>
      </c>
      <c r="B42" s="7">
        <v>184000</v>
      </c>
      <c r="C42" s="7">
        <v>65000</v>
      </c>
      <c r="D42" s="7">
        <v>39000</v>
      </c>
      <c r="E42" s="7">
        <v>16000</v>
      </c>
      <c r="F42" s="7">
        <v>46000</v>
      </c>
      <c r="G42" s="7">
        <v>17000</v>
      </c>
      <c r="H42" s="8">
        <v>35.386561281987298</v>
      </c>
      <c r="I42" s="8">
        <v>21.410424831988902</v>
      </c>
      <c r="J42" s="8">
        <v>8.8353762471907693</v>
      </c>
      <c r="K42" s="8">
        <v>25.037185013082599</v>
      </c>
      <c r="L42" s="8">
        <v>9.3304526257504907</v>
      </c>
      <c r="M42" s="7"/>
    </row>
    <row r="43" spans="1:13" x14ac:dyDescent="0.25">
      <c r="A43" s="11" t="s">
        <v>114</v>
      </c>
      <c r="B43" s="7">
        <v>190000</v>
      </c>
      <c r="C43" s="7">
        <v>67000</v>
      </c>
      <c r="D43" s="7">
        <v>47000</v>
      </c>
      <c r="E43" s="7">
        <v>16000</v>
      </c>
      <c r="F43" s="7">
        <v>41000</v>
      </c>
      <c r="G43" s="7">
        <v>18000</v>
      </c>
      <c r="H43" s="8">
        <v>35.433697537013302</v>
      </c>
      <c r="I43" s="8">
        <v>24.9766772607245</v>
      </c>
      <c r="J43" s="8">
        <v>8.6038507555513402</v>
      </c>
      <c r="K43" s="8">
        <v>21.552846428326699</v>
      </c>
      <c r="L43" s="8">
        <v>9.4329280183841195</v>
      </c>
      <c r="M43" s="7"/>
    </row>
    <row r="44" spans="1:13" x14ac:dyDescent="0.25">
      <c r="A44" s="11" t="s">
        <v>118</v>
      </c>
      <c r="B44" s="7">
        <v>3000</v>
      </c>
      <c r="C44" s="7">
        <v>-4000</v>
      </c>
      <c r="D44" s="7">
        <v>3000</v>
      </c>
      <c r="E44" s="7">
        <v>0</v>
      </c>
      <c r="F44" s="7">
        <v>3000</v>
      </c>
      <c r="G44" s="7">
        <v>1000</v>
      </c>
      <c r="H44" s="8">
        <v>-2.5359554486808999</v>
      </c>
      <c r="I44" s="8">
        <v>1.1591449775214</v>
      </c>
      <c r="J44" s="8">
        <v>-0.37170988223941998</v>
      </c>
      <c r="K44" s="8">
        <v>1.1604669246123001</v>
      </c>
      <c r="L44" s="8">
        <v>0.58805342878650901</v>
      </c>
      <c r="M44" s="7" t="s">
        <v>117</v>
      </c>
    </row>
    <row r="45" spans="1:13" x14ac:dyDescent="0.25">
      <c r="A45" s="7"/>
      <c r="B45" s="7"/>
      <c r="C45" s="7"/>
      <c r="D45" s="7"/>
      <c r="E45" s="7"/>
      <c r="F45" s="7"/>
      <c r="G45" s="7"/>
      <c r="H45" s="8"/>
      <c r="I45" s="8"/>
      <c r="J45" s="8"/>
      <c r="K45" s="8"/>
      <c r="L45" s="8"/>
      <c r="M45" s="7"/>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6"/>
  <sheetViews>
    <sheetView workbookViewId="0"/>
  </sheetViews>
  <sheetFormatPr defaultColWidth="10.90625" defaultRowHeight="15" x14ac:dyDescent="0.25"/>
  <cols>
    <col min="1" max="1" width="21.7265625" customWidth="1"/>
    <col min="2" max="10" width="12.7265625" customWidth="1"/>
    <col min="11" max="11" width="70.7265625" customWidth="1"/>
  </cols>
  <sheetData>
    <row r="1" spans="1:11" ht="19.2" x14ac:dyDescent="0.35">
      <c r="A1" s="2" t="s">
        <v>209</v>
      </c>
    </row>
    <row r="2" spans="1:11" x14ac:dyDescent="0.25">
      <c r="A2" t="s">
        <v>123</v>
      </c>
    </row>
    <row r="3" spans="1:11" ht="30" customHeight="1" x14ac:dyDescent="0.3">
      <c r="A3" s="3" t="s">
        <v>69</v>
      </c>
    </row>
    <row r="4" spans="1:11" x14ac:dyDescent="0.25">
      <c r="A4" t="s">
        <v>72</v>
      </c>
    </row>
    <row r="5" spans="1:11" x14ac:dyDescent="0.25">
      <c r="A5" t="s">
        <v>73</v>
      </c>
    </row>
    <row r="6" spans="1:11" x14ac:dyDescent="0.25">
      <c r="A6" t="s">
        <v>210</v>
      </c>
    </row>
    <row r="7" spans="1:11" x14ac:dyDescent="0.25">
      <c r="A7" t="s">
        <v>211</v>
      </c>
    </row>
    <row r="8" spans="1:11" ht="30" customHeight="1" x14ac:dyDescent="0.3">
      <c r="A8" s="3" t="s">
        <v>212</v>
      </c>
    </row>
    <row r="9" spans="1:11" ht="62.4" x14ac:dyDescent="0.3">
      <c r="A9" s="5" t="s">
        <v>76</v>
      </c>
      <c r="B9" s="6" t="s">
        <v>175</v>
      </c>
      <c r="C9" s="6" t="s">
        <v>215</v>
      </c>
      <c r="D9" s="6" t="s">
        <v>216</v>
      </c>
      <c r="E9" s="6" t="s">
        <v>217</v>
      </c>
      <c r="F9" s="6" t="s">
        <v>218</v>
      </c>
      <c r="G9" s="6" t="s">
        <v>219</v>
      </c>
      <c r="H9" s="6" t="s">
        <v>220</v>
      </c>
      <c r="I9" s="6" t="s">
        <v>221</v>
      </c>
      <c r="J9" s="6" t="s">
        <v>222</v>
      </c>
      <c r="K9" s="6" t="s">
        <v>104</v>
      </c>
    </row>
    <row r="10" spans="1:11" x14ac:dyDescent="0.25">
      <c r="A10" s="11" t="s">
        <v>105</v>
      </c>
      <c r="B10" s="7">
        <v>318000</v>
      </c>
      <c r="C10" s="7">
        <v>271000</v>
      </c>
      <c r="D10" s="7">
        <v>47000</v>
      </c>
      <c r="E10" s="7">
        <v>20000</v>
      </c>
      <c r="F10" s="7">
        <v>9000</v>
      </c>
      <c r="G10" s="7">
        <v>18000</v>
      </c>
      <c r="H10" s="8">
        <v>42.138485488239198</v>
      </c>
      <c r="I10" s="8">
        <v>18.4206597999701</v>
      </c>
      <c r="J10" s="8">
        <v>39.440854711790699</v>
      </c>
      <c r="K10" s="7"/>
    </row>
    <row r="11" spans="1:11" x14ac:dyDescent="0.25">
      <c r="A11" s="11" t="s">
        <v>106</v>
      </c>
      <c r="B11" s="7">
        <v>331000</v>
      </c>
      <c r="C11" s="7">
        <v>284000</v>
      </c>
      <c r="D11" s="7">
        <v>47000</v>
      </c>
      <c r="E11" s="7">
        <v>20000</v>
      </c>
      <c r="F11" s="7">
        <v>10000</v>
      </c>
      <c r="G11" s="7">
        <v>17000</v>
      </c>
      <c r="H11" s="8">
        <v>43.095273531350301</v>
      </c>
      <c r="I11" s="8">
        <v>21.012905832075401</v>
      </c>
      <c r="J11" s="8">
        <v>35.891820636574302</v>
      </c>
      <c r="K11" s="7"/>
    </row>
    <row r="12" spans="1:11" x14ac:dyDescent="0.25">
      <c r="A12" s="11" t="s">
        <v>108</v>
      </c>
      <c r="B12" s="7">
        <v>323000</v>
      </c>
      <c r="C12" s="7">
        <v>275000</v>
      </c>
      <c r="D12" s="7">
        <v>48000</v>
      </c>
      <c r="E12" s="7">
        <v>21000</v>
      </c>
      <c r="F12" s="7">
        <v>10000</v>
      </c>
      <c r="G12" s="7">
        <v>17000</v>
      </c>
      <c r="H12" s="8">
        <v>43.797000290830503</v>
      </c>
      <c r="I12" s="8">
        <v>21.315800407162701</v>
      </c>
      <c r="J12" s="8">
        <v>34.887199302006699</v>
      </c>
      <c r="K12" s="7"/>
    </row>
    <row r="13" spans="1:11" x14ac:dyDescent="0.25">
      <c r="A13" s="11" t="s">
        <v>109</v>
      </c>
      <c r="B13" s="7">
        <v>325000</v>
      </c>
      <c r="C13" s="7">
        <v>271000</v>
      </c>
      <c r="D13" s="7">
        <v>54000</v>
      </c>
      <c r="E13" s="7">
        <v>25000</v>
      </c>
      <c r="F13" s="7">
        <v>10000</v>
      </c>
      <c r="G13" s="7">
        <v>19000</v>
      </c>
      <c r="H13" s="8">
        <v>46.071929005137797</v>
      </c>
      <c r="I13" s="8">
        <v>19.239607659971998</v>
      </c>
      <c r="J13" s="8">
        <v>34.688463334890201</v>
      </c>
      <c r="K13" s="7"/>
    </row>
    <row r="14" spans="1:11" x14ac:dyDescent="0.25">
      <c r="A14" s="11" t="s">
        <v>110</v>
      </c>
      <c r="B14" s="7">
        <v>320000</v>
      </c>
      <c r="C14" s="7">
        <v>266000</v>
      </c>
      <c r="D14" s="7">
        <v>54000</v>
      </c>
      <c r="E14" s="7">
        <v>29000</v>
      </c>
      <c r="F14" s="7">
        <v>12000</v>
      </c>
      <c r="G14" s="7">
        <v>13000</v>
      </c>
      <c r="H14" s="8">
        <v>54.012339960349102</v>
      </c>
      <c r="I14" s="8">
        <v>22.273072576013</v>
      </c>
      <c r="J14" s="8">
        <v>23.714587463637901</v>
      </c>
      <c r="K14" s="7"/>
    </row>
    <row r="15" spans="1:11" x14ac:dyDescent="0.25">
      <c r="A15" s="11" t="s">
        <v>111</v>
      </c>
      <c r="B15" s="7">
        <v>328000</v>
      </c>
      <c r="C15" s="7">
        <v>274000</v>
      </c>
      <c r="D15" s="7">
        <v>54000</v>
      </c>
      <c r="E15" s="7">
        <v>27000</v>
      </c>
      <c r="F15" s="7">
        <v>12000</v>
      </c>
      <c r="G15" s="7">
        <v>14000</v>
      </c>
      <c r="H15" s="8">
        <v>50.809682649125101</v>
      </c>
      <c r="I15" s="8">
        <v>22.587257514488599</v>
      </c>
      <c r="J15" s="8">
        <v>26.603059836386301</v>
      </c>
      <c r="K15" s="7"/>
    </row>
    <row r="16" spans="1:11" x14ac:dyDescent="0.25">
      <c r="A16" s="11" t="s">
        <v>112</v>
      </c>
      <c r="B16" s="7">
        <v>313000</v>
      </c>
      <c r="C16" s="7">
        <v>264000</v>
      </c>
      <c r="D16" s="7">
        <v>49000</v>
      </c>
      <c r="E16" s="7">
        <v>24000</v>
      </c>
      <c r="F16" s="9">
        <v>8000</v>
      </c>
      <c r="G16" s="7">
        <v>17000</v>
      </c>
      <c r="H16" s="8">
        <v>47.991996569958602</v>
      </c>
      <c r="I16" s="10">
        <v>16.976663468016898</v>
      </c>
      <c r="J16" s="8">
        <v>35.031339962024497</v>
      </c>
      <c r="K16" s="7" t="s">
        <v>223</v>
      </c>
    </row>
    <row r="17" spans="1:11" x14ac:dyDescent="0.25">
      <c r="A17" s="11" t="s">
        <v>113</v>
      </c>
      <c r="B17" s="7">
        <v>325000</v>
      </c>
      <c r="C17" s="7">
        <v>275000</v>
      </c>
      <c r="D17" s="7">
        <v>51000</v>
      </c>
      <c r="E17" s="7">
        <v>27000</v>
      </c>
      <c r="F17" s="9">
        <v>8000</v>
      </c>
      <c r="G17" s="7">
        <v>16000</v>
      </c>
      <c r="H17" s="8">
        <v>52.968027545499297</v>
      </c>
      <c r="I17" s="10">
        <v>16.415150024594201</v>
      </c>
      <c r="J17" s="8">
        <v>30.616822429906499</v>
      </c>
      <c r="K17" s="7" t="s">
        <v>223</v>
      </c>
    </row>
    <row r="18" spans="1:11" x14ac:dyDescent="0.25">
      <c r="A18" s="11" t="s">
        <v>114</v>
      </c>
      <c r="B18" s="7">
        <v>331000</v>
      </c>
      <c r="C18" s="7">
        <v>284000</v>
      </c>
      <c r="D18" s="7">
        <v>47000</v>
      </c>
      <c r="E18" s="7">
        <v>23000</v>
      </c>
      <c r="F18" s="9">
        <v>6000</v>
      </c>
      <c r="G18" s="7">
        <v>19000</v>
      </c>
      <c r="H18" s="8">
        <v>47.8240573744404</v>
      </c>
      <c r="I18" s="10">
        <v>11.761335907827499</v>
      </c>
      <c r="J18" s="8">
        <v>40.414606717732198</v>
      </c>
      <c r="K18" s="7" t="s">
        <v>223</v>
      </c>
    </row>
    <row r="19" spans="1:11" x14ac:dyDescent="0.25">
      <c r="A19" s="11" t="s">
        <v>118</v>
      </c>
      <c r="B19" s="7">
        <v>11000</v>
      </c>
      <c r="C19" s="7">
        <v>18000</v>
      </c>
      <c r="D19" s="7">
        <v>-7000</v>
      </c>
      <c r="E19" s="7">
        <v>-7000</v>
      </c>
      <c r="F19" s="9">
        <v>-6000</v>
      </c>
      <c r="G19" s="7">
        <v>6000</v>
      </c>
      <c r="H19" s="8">
        <v>-6.1882825859087003</v>
      </c>
      <c r="I19" s="10">
        <v>-10.511736668185501</v>
      </c>
      <c r="J19" s="8">
        <v>16.7000192540943</v>
      </c>
      <c r="K19" s="7" t="s">
        <v>223</v>
      </c>
    </row>
    <row r="20" spans="1:11" x14ac:dyDescent="0.25">
      <c r="A20" s="7"/>
      <c r="B20" s="7"/>
      <c r="C20" s="7"/>
      <c r="D20" s="7"/>
      <c r="E20" s="7"/>
      <c r="F20" s="7"/>
      <c r="G20" s="7"/>
      <c r="H20" s="8"/>
      <c r="I20" s="8"/>
      <c r="J20" s="8"/>
      <c r="K20" s="7"/>
    </row>
    <row r="21" spans="1:11" ht="30" customHeight="1" x14ac:dyDescent="0.3">
      <c r="A21" s="3" t="s">
        <v>213</v>
      </c>
    </row>
    <row r="22" spans="1:11" ht="62.4" x14ac:dyDescent="0.3">
      <c r="A22" s="5" t="s">
        <v>76</v>
      </c>
      <c r="B22" s="6" t="s">
        <v>186</v>
      </c>
      <c r="C22" s="6" t="s">
        <v>224</v>
      </c>
      <c r="D22" s="6" t="s">
        <v>225</v>
      </c>
      <c r="E22" s="6" t="s">
        <v>217</v>
      </c>
      <c r="F22" s="6" t="s">
        <v>218</v>
      </c>
      <c r="G22" s="6" t="s">
        <v>219</v>
      </c>
      <c r="H22" s="6" t="s">
        <v>220</v>
      </c>
      <c r="I22" s="6" t="s">
        <v>221</v>
      </c>
      <c r="J22" s="6" t="s">
        <v>222</v>
      </c>
      <c r="K22" s="6" t="s">
        <v>104</v>
      </c>
    </row>
    <row r="23" spans="1:11" x14ac:dyDescent="0.25">
      <c r="A23" s="11" t="s">
        <v>105</v>
      </c>
      <c r="B23" s="7">
        <v>138000</v>
      </c>
      <c r="C23" s="7">
        <v>113000</v>
      </c>
      <c r="D23" s="7">
        <v>24000</v>
      </c>
      <c r="E23" s="7">
        <v>12000</v>
      </c>
      <c r="F23" s="9">
        <v>2000</v>
      </c>
      <c r="G23" s="7">
        <v>10000</v>
      </c>
      <c r="H23" s="8">
        <v>49.789133194120303</v>
      </c>
      <c r="I23" s="10">
        <v>8.2749866928714706</v>
      </c>
      <c r="J23" s="8">
        <v>41.935880113008203</v>
      </c>
      <c r="K23" s="7" t="s">
        <v>226</v>
      </c>
    </row>
    <row r="24" spans="1:11" x14ac:dyDescent="0.25">
      <c r="A24" s="11" t="s">
        <v>106</v>
      </c>
      <c r="B24" s="7">
        <v>135000</v>
      </c>
      <c r="C24" s="7">
        <v>113000</v>
      </c>
      <c r="D24" s="7">
        <v>22000</v>
      </c>
      <c r="E24" s="7">
        <v>11000</v>
      </c>
      <c r="F24" s="9">
        <v>1000</v>
      </c>
      <c r="G24" s="7">
        <v>10000</v>
      </c>
      <c r="H24" s="8">
        <v>50.405540873051997</v>
      </c>
      <c r="I24" s="10">
        <v>5.6775722227285197</v>
      </c>
      <c r="J24" s="8">
        <v>43.916886904219403</v>
      </c>
      <c r="K24" s="7" t="s">
        <v>226</v>
      </c>
    </row>
    <row r="25" spans="1:11" x14ac:dyDescent="0.25">
      <c r="A25" s="11" t="s">
        <v>108</v>
      </c>
      <c r="B25" s="7">
        <v>133000</v>
      </c>
      <c r="C25" s="7">
        <v>112000</v>
      </c>
      <c r="D25" s="7">
        <v>22000</v>
      </c>
      <c r="E25" s="7">
        <v>12000</v>
      </c>
      <c r="F25" s="9">
        <v>3000</v>
      </c>
      <c r="G25" s="9">
        <v>7000</v>
      </c>
      <c r="H25" s="8">
        <v>55.313022478172002</v>
      </c>
      <c r="I25" s="10">
        <v>11.6431357978822</v>
      </c>
      <c r="J25" s="10">
        <v>33.043841723945803</v>
      </c>
      <c r="K25" s="7" t="s">
        <v>227</v>
      </c>
    </row>
    <row r="26" spans="1:11" x14ac:dyDescent="0.25">
      <c r="A26" s="11" t="s">
        <v>109</v>
      </c>
      <c r="B26" s="7">
        <v>134000</v>
      </c>
      <c r="C26" s="7">
        <v>113000</v>
      </c>
      <c r="D26" s="7">
        <v>21000</v>
      </c>
      <c r="E26" s="7">
        <v>14000</v>
      </c>
      <c r="F26" s="9">
        <v>2000</v>
      </c>
      <c r="G26" s="9">
        <v>5000</v>
      </c>
      <c r="H26" s="8">
        <v>65.638577226068307</v>
      </c>
      <c r="I26" s="10">
        <v>9.1382191453807593</v>
      </c>
      <c r="J26" s="10">
        <v>25.223203628551001</v>
      </c>
      <c r="K26" s="7" t="s">
        <v>227</v>
      </c>
    </row>
    <row r="27" spans="1:11" x14ac:dyDescent="0.25">
      <c r="A27" s="11" t="s">
        <v>110</v>
      </c>
      <c r="B27" s="7">
        <v>133000</v>
      </c>
      <c r="C27" s="7">
        <v>110000</v>
      </c>
      <c r="D27" s="7">
        <v>23000</v>
      </c>
      <c r="E27" s="7">
        <v>16000</v>
      </c>
      <c r="F27" s="9">
        <v>2000</v>
      </c>
      <c r="G27" s="9">
        <v>5000</v>
      </c>
      <c r="H27" s="8">
        <v>70.979066441295004</v>
      </c>
      <c r="I27" s="10">
        <v>8.8978459671477506</v>
      </c>
      <c r="J27" s="10">
        <v>20.123087591557201</v>
      </c>
      <c r="K27" s="7" t="s">
        <v>227</v>
      </c>
    </row>
    <row r="28" spans="1:11" x14ac:dyDescent="0.25">
      <c r="A28" s="11" t="s">
        <v>111</v>
      </c>
      <c r="B28" s="7">
        <v>136000</v>
      </c>
      <c r="C28" s="7">
        <v>113000</v>
      </c>
      <c r="D28" s="7">
        <v>22000</v>
      </c>
      <c r="E28" s="7">
        <v>15000</v>
      </c>
      <c r="F28" s="9">
        <v>2000</v>
      </c>
      <c r="G28" s="9">
        <v>5000</v>
      </c>
      <c r="H28" s="8">
        <v>68.195306177502005</v>
      </c>
      <c r="I28" s="10">
        <v>10.232892725474301</v>
      </c>
      <c r="J28" s="10">
        <v>21.571801097023599</v>
      </c>
      <c r="K28" s="7" t="s">
        <v>227</v>
      </c>
    </row>
    <row r="29" spans="1:11" x14ac:dyDescent="0.25">
      <c r="A29" s="11" t="s">
        <v>112</v>
      </c>
      <c r="B29" s="7">
        <v>132000</v>
      </c>
      <c r="C29" s="7">
        <v>110000</v>
      </c>
      <c r="D29" s="7">
        <v>22000</v>
      </c>
      <c r="E29" s="7">
        <v>14000</v>
      </c>
      <c r="F29" s="9">
        <v>2000</v>
      </c>
      <c r="G29" s="9">
        <v>5000</v>
      </c>
      <c r="H29" s="8">
        <v>65.073095432670499</v>
      </c>
      <c r="I29" s="10">
        <v>10.5103060019976</v>
      </c>
      <c r="J29" s="10">
        <v>24.416598565331899</v>
      </c>
      <c r="K29" s="7" t="s">
        <v>227</v>
      </c>
    </row>
    <row r="30" spans="1:11" x14ac:dyDescent="0.25">
      <c r="A30" s="11" t="s">
        <v>113</v>
      </c>
      <c r="B30" s="7">
        <v>141000</v>
      </c>
      <c r="C30" s="7">
        <v>115000</v>
      </c>
      <c r="D30" s="7">
        <v>26000</v>
      </c>
      <c r="E30" s="7">
        <v>17000</v>
      </c>
      <c r="F30" s="9">
        <v>2000</v>
      </c>
      <c r="G30" s="9">
        <v>7000</v>
      </c>
      <c r="H30" s="8">
        <v>65.236067963026898</v>
      </c>
      <c r="I30" s="10">
        <v>6.8883519349518698</v>
      </c>
      <c r="J30" s="10">
        <v>27.8755801020212</v>
      </c>
      <c r="K30" s="7" t="s">
        <v>227</v>
      </c>
    </row>
    <row r="31" spans="1:11" x14ac:dyDescent="0.25">
      <c r="A31" s="11" t="s">
        <v>114</v>
      </c>
      <c r="B31" s="7">
        <v>141000</v>
      </c>
      <c r="C31" s="7">
        <v>118000</v>
      </c>
      <c r="D31" s="7">
        <v>24000</v>
      </c>
      <c r="E31" s="7">
        <v>14000</v>
      </c>
      <c r="F31" s="9">
        <v>1000</v>
      </c>
      <c r="G31" s="9">
        <v>9000</v>
      </c>
      <c r="H31" s="8">
        <v>57.708770457406601</v>
      </c>
      <c r="I31" s="10">
        <v>5.1783466219051597</v>
      </c>
      <c r="J31" s="10">
        <v>37.1128829206882</v>
      </c>
      <c r="K31" s="7" t="s">
        <v>227</v>
      </c>
    </row>
    <row r="32" spans="1:11" x14ac:dyDescent="0.25">
      <c r="A32" s="11" t="s">
        <v>118</v>
      </c>
      <c r="B32" s="7">
        <v>8000</v>
      </c>
      <c r="C32" s="7">
        <v>7000</v>
      </c>
      <c r="D32" s="7">
        <v>1000</v>
      </c>
      <c r="E32" s="7">
        <v>-3000</v>
      </c>
      <c r="F32" s="9">
        <v>-1000</v>
      </c>
      <c r="G32" s="9">
        <v>4000</v>
      </c>
      <c r="H32" s="8">
        <v>-13.270295983888399</v>
      </c>
      <c r="I32" s="10">
        <v>-3.71949934524259</v>
      </c>
      <c r="J32" s="10">
        <v>16.989795329130999</v>
      </c>
      <c r="K32" s="7" t="s">
        <v>227</v>
      </c>
    </row>
    <row r="33" spans="1:11" x14ac:dyDescent="0.25">
      <c r="A33" s="7"/>
      <c r="B33" s="7"/>
      <c r="C33" s="7"/>
      <c r="D33" s="7"/>
      <c r="E33" s="7"/>
      <c r="F33" s="7"/>
      <c r="G33" s="7"/>
      <c r="H33" s="8"/>
      <c r="I33" s="8"/>
      <c r="J33" s="8"/>
      <c r="K33" s="7"/>
    </row>
    <row r="34" spans="1:11" ht="30" customHeight="1" x14ac:dyDescent="0.3">
      <c r="A34" s="3" t="s">
        <v>214</v>
      </c>
    </row>
    <row r="35" spans="1:11" ht="62.4" x14ac:dyDescent="0.3">
      <c r="A35" s="5" t="s">
        <v>76</v>
      </c>
      <c r="B35" s="6" t="s">
        <v>198</v>
      </c>
      <c r="C35" s="6" t="s">
        <v>228</v>
      </c>
      <c r="D35" s="6" t="s">
        <v>229</v>
      </c>
      <c r="E35" s="6" t="s">
        <v>217</v>
      </c>
      <c r="F35" s="6" t="s">
        <v>218</v>
      </c>
      <c r="G35" s="6" t="s">
        <v>219</v>
      </c>
      <c r="H35" s="6" t="s">
        <v>220</v>
      </c>
      <c r="I35" s="6" t="s">
        <v>221</v>
      </c>
      <c r="J35" s="6" t="s">
        <v>222</v>
      </c>
      <c r="K35" s="6" t="s">
        <v>104</v>
      </c>
    </row>
    <row r="36" spans="1:11" x14ac:dyDescent="0.25">
      <c r="A36" s="11" t="s">
        <v>105</v>
      </c>
      <c r="B36" s="7">
        <v>181000</v>
      </c>
      <c r="C36" s="7">
        <v>158000</v>
      </c>
      <c r="D36" s="7">
        <v>22000</v>
      </c>
      <c r="E36" s="9">
        <v>8000</v>
      </c>
      <c r="F36" s="9">
        <v>7000</v>
      </c>
      <c r="G36" s="9">
        <v>8000</v>
      </c>
      <c r="H36" s="10">
        <v>33.822874944370298</v>
      </c>
      <c r="I36" s="10">
        <v>29.448153093012898</v>
      </c>
      <c r="J36" s="10">
        <v>36.728971962616797</v>
      </c>
      <c r="K36" s="7" t="s">
        <v>230</v>
      </c>
    </row>
    <row r="37" spans="1:11" x14ac:dyDescent="0.25">
      <c r="A37" s="11" t="s">
        <v>106</v>
      </c>
      <c r="B37" s="7">
        <v>196000</v>
      </c>
      <c r="C37" s="7">
        <v>171000</v>
      </c>
      <c r="D37" s="7">
        <v>25000</v>
      </c>
      <c r="E37" s="7">
        <v>9000</v>
      </c>
      <c r="F37" s="9">
        <v>9000</v>
      </c>
      <c r="G37" s="9">
        <v>7000</v>
      </c>
      <c r="H37" s="8">
        <v>36.700283015107402</v>
      </c>
      <c r="I37" s="10">
        <v>34.428189899151</v>
      </c>
      <c r="J37" s="10">
        <v>28.871527085741601</v>
      </c>
      <c r="K37" s="7" t="s">
        <v>227</v>
      </c>
    </row>
    <row r="38" spans="1:11" x14ac:dyDescent="0.25">
      <c r="A38" s="11" t="s">
        <v>108</v>
      </c>
      <c r="B38" s="7">
        <v>190000</v>
      </c>
      <c r="C38" s="7">
        <v>163000</v>
      </c>
      <c r="D38" s="7">
        <v>27000</v>
      </c>
      <c r="E38" s="7">
        <v>9000</v>
      </c>
      <c r="F38" s="9">
        <v>8000</v>
      </c>
      <c r="G38" s="7">
        <v>10000</v>
      </c>
      <c r="H38" s="8">
        <v>34.477185597233699</v>
      </c>
      <c r="I38" s="10">
        <v>29.143802149890998</v>
      </c>
      <c r="J38" s="8">
        <v>36.379012252875299</v>
      </c>
      <c r="K38" s="7" t="s">
        <v>226</v>
      </c>
    </row>
    <row r="39" spans="1:11" x14ac:dyDescent="0.25">
      <c r="A39" s="11" t="s">
        <v>109</v>
      </c>
      <c r="B39" s="7">
        <v>191000</v>
      </c>
      <c r="C39" s="7">
        <v>159000</v>
      </c>
      <c r="D39" s="7">
        <v>33000</v>
      </c>
      <c r="E39" s="7">
        <v>11000</v>
      </c>
      <c r="F39" s="9">
        <v>8000</v>
      </c>
      <c r="G39" s="7">
        <v>13000</v>
      </c>
      <c r="H39" s="8">
        <v>33.492940454266403</v>
      </c>
      <c r="I39" s="10">
        <v>25.733578882750201</v>
      </c>
      <c r="J39" s="8">
        <v>40.773480662983403</v>
      </c>
      <c r="K39" s="7" t="s">
        <v>226</v>
      </c>
    </row>
    <row r="40" spans="1:11" x14ac:dyDescent="0.25">
      <c r="A40" s="11" t="s">
        <v>110</v>
      </c>
      <c r="B40" s="7">
        <v>187000</v>
      </c>
      <c r="C40" s="7">
        <v>156000</v>
      </c>
      <c r="D40" s="7">
        <v>31000</v>
      </c>
      <c r="E40" s="7">
        <v>13000</v>
      </c>
      <c r="F40" s="7">
        <v>10000</v>
      </c>
      <c r="G40" s="9">
        <v>8000</v>
      </c>
      <c r="H40" s="8">
        <v>41.342481714026803</v>
      </c>
      <c r="I40" s="8">
        <v>32.260987766198497</v>
      </c>
      <c r="J40" s="10">
        <v>26.3965305197747</v>
      </c>
      <c r="K40" s="7" t="s">
        <v>231</v>
      </c>
    </row>
    <row r="41" spans="1:11" x14ac:dyDescent="0.25">
      <c r="A41" s="11" t="s">
        <v>111</v>
      </c>
      <c r="B41" s="7">
        <v>192000</v>
      </c>
      <c r="C41" s="7">
        <v>161000</v>
      </c>
      <c r="D41" s="7">
        <v>31000</v>
      </c>
      <c r="E41" s="7">
        <v>12000</v>
      </c>
      <c r="F41" s="9">
        <v>10000</v>
      </c>
      <c r="G41" s="9">
        <v>9000</v>
      </c>
      <c r="H41" s="8">
        <v>38.502912065179302</v>
      </c>
      <c r="I41" s="10">
        <v>31.3325482957258</v>
      </c>
      <c r="J41" s="10">
        <v>30.164539639094901</v>
      </c>
      <c r="K41" s="7" t="s">
        <v>227</v>
      </c>
    </row>
    <row r="42" spans="1:11" x14ac:dyDescent="0.25">
      <c r="A42" s="11" t="s">
        <v>112</v>
      </c>
      <c r="B42" s="7">
        <v>182000</v>
      </c>
      <c r="C42" s="7">
        <v>155000</v>
      </c>
      <c r="D42" s="7">
        <v>27000</v>
      </c>
      <c r="E42" s="9">
        <v>9000</v>
      </c>
      <c r="F42" s="9">
        <v>6000</v>
      </c>
      <c r="G42" s="9">
        <v>12000</v>
      </c>
      <c r="H42" s="10">
        <v>34.0333172559641</v>
      </c>
      <c r="I42" s="10">
        <v>22.260972804511599</v>
      </c>
      <c r="J42" s="10">
        <v>43.705709939524397</v>
      </c>
      <c r="K42" s="7" t="s">
        <v>230</v>
      </c>
    </row>
    <row r="43" spans="1:11" x14ac:dyDescent="0.25">
      <c r="A43" s="11" t="s">
        <v>113</v>
      </c>
      <c r="B43" s="7">
        <v>184000</v>
      </c>
      <c r="C43" s="7">
        <v>159000</v>
      </c>
      <c r="D43" s="7">
        <v>25000</v>
      </c>
      <c r="E43" s="7">
        <v>10000</v>
      </c>
      <c r="F43" s="9">
        <v>7000</v>
      </c>
      <c r="G43" s="9">
        <v>8000</v>
      </c>
      <c r="H43" s="8">
        <v>40.045248868778302</v>
      </c>
      <c r="I43" s="10">
        <v>26.450387847446699</v>
      </c>
      <c r="J43" s="10">
        <v>33.504363283775</v>
      </c>
      <c r="K43" s="7" t="s">
        <v>227</v>
      </c>
    </row>
    <row r="44" spans="1:11" x14ac:dyDescent="0.25">
      <c r="A44" s="11" t="s">
        <v>114</v>
      </c>
      <c r="B44" s="7">
        <v>190000</v>
      </c>
      <c r="C44" s="7">
        <v>166000</v>
      </c>
      <c r="D44" s="7">
        <v>23000</v>
      </c>
      <c r="E44" s="7">
        <v>9000</v>
      </c>
      <c r="F44" s="9">
        <v>4000</v>
      </c>
      <c r="G44" s="9">
        <v>10000</v>
      </c>
      <c r="H44" s="8">
        <v>37.714064981329699</v>
      </c>
      <c r="I44" s="10">
        <v>18.4943559809434</v>
      </c>
      <c r="J44" s="10">
        <v>43.791579037726898</v>
      </c>
      <c r="K44" s="7" t="s">
        <v>227</v>
      </c>
    </row>
    <row r="45" spans="1:11" x14ac:dyDescent="0.25">
      <c r="A45" s="11" t="s">
        <v>118</v>
      </c>
      <c r="B45" s="7">
        <v>3000</v>
      </c>
      <c r="C45" s="7">
        <v>11000</v>
      </c>
      <c r="D45" s="7">
        <v>-8000</v>
      </c>
      <c r="E45" s="7">
        <v>-4000</v>
      </c>
      <c r="F45" s="9">
        <v>-6000</v>
      </c>
      <c r="G45" s="9">
        <v>2000</v>
      </c>
      <c r="H45" s="8">
        <v>-3.6284167326971</v>
      </c>
      <c r="I45" s="10">
        <v>-13.7666317852551</v>
      </c>
      <c r="J45" s="10">
        <v>17.395048517952201</v>
      </c>
      <c r="K45" s="7" t="s">
        <v>227</v>
      </c>
    </row>
    <row r="46" spans="1:11" x14ac:dyDescent="0.25">
      <c r="A46" s="7"/>
      <c r="B46" s="7"/>
      <c r="C46" s="7"/>
      <c r="D46" s="7"/>
      <c r="E46" s="7"/>
      <c r="F46" s="7"/>
      <c r="G46" s="7"/>
      <c r="H46" s="8"/>
      <c r="I46" s="8"/>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6"/>
  <sheetViews>
    <sheetView workbookViewId="0"/>
  </sheetViews>
  <sheetFormatPr defaultColWidth="10.90625" defaultRowHeight="15" x14ac:dyDescent="0.25"/>
  <cols>
    <col min="1" max="1" width="21.7265625" customWidth="1"/>
    <col min="2" max="14" width="12.7265625" customWidth="1"/>
    <col min="15" max="15" width="70.7265625" customWidth="1"/>
  </cols>
  <sheetData>
    <row r="1" spans="1:15" ht="19.2" x14ac:dyDescent="0.35">
      <c r="A1" s="2" t="s">
        <v>232</v>
      </c>
    </row>
    <row r="2" spans="1:15" x14ac:dyDescent="0.25">
      <c r="A2" t="s">
        <v>123</v>
      </c>
    </row>
    <row r="3" spans="1:15" ht="30" customHeight="1" x14ac:dyDescent="0.3">
      <c r="A3" s="3" t="s">
        <v>69</v>
      </c>
    </row>
    <row r="4" spans="1:15" x14ac:dyDescent="0.25">
      <c r="A4" t="s">
        <v>72</v>
      </c>
    </row>
    <row r="5" spans="1:15" x14ac:dyDescent="0.25">
      <c r="A5" t="s">
        <v>73</v>
      </c>
    </row>
    <row r="6" spans="1:15" x14ac:dyDescent="0.25">
      <c r="A6" t="s">
        <v>233</v>
      </c>
    </row>
    <row r="7" spans="1:15" x14ac:dyDescent="0.25">
      <c r="A7" t="s">
        <v>234</v>
      </c>
    </row>
    <row r="8" spans="1:15" ht="30" customHeight="1" x14ac:dyDescent="0.3">
      <c r="A8" s="3" t="s">
        <v>235</v>
      </c>
    </row>
    <row r="9" spans="1:15" ht="62.4" x14ac:dyDescent="0.3">
      <c r="A9" s="5" t="s">
        <v>76</v>
      </c>
      <c r="B9" s="6" t="s">
        <v>238</v>
      </c>
      <c r="C9" s="6" t="s">
        <v>239</v>
      </c>
      <c r="D9" s="6" t="s">
        <v>215</v>
      </c>
      <c r="E9" s="6" t="s">
        <v>240</v>
      </c>
      <c r="F9" s="6" t="s">
        <v>241</v>
      </c>
      <c r="G9" s="6" t="s">
        <v>242</v>
      </c>
      <c r="H9" s="6" t="s">
        <v>243</v>
      </c>
      <c r="I9" s="6" t="s">
        <v>244</v>
      </c>
      <c r="J9" s="6" t="s">
        <v>181</v>
      </c>
      <c r="K9" s="6" t="s">
        <v>182</v>
      </c>
      <c r="L9" s="6" t="s">
        <v>183</v>
      </c>
      <c r="M9" s="6" t="s">
        <v>184</v>
      </c>
      <c r="N9" s="6" t="s">
        <v>245</v>
      </c>
      <c r="O9" s="6" t="s">
        <v>104</v>
      </c>
    </row>
    <row r="10" spans="1:15" x14ac:dyDescent="0.25">
      <c r="A10" s="11" t="s">
        <v>105</v>
      </c>
      <c r="B10" s="7">
        <v>318000</v>
      </c>
      <c r="C10" s="7">
        <v>47000</v>
      </c>
      <c r="D10" s="7">
        <v>271000</v>
      </c>
      <c r="E10" s="7">
        <v>100000</v>
      </c>
      <c r="F10" s="7">
        <v>50000</v>
      </c>
      <c r="G10" s="7">
        <v>29000</v>
      </c>
      <c r="H10" s="7">
        <v>72000</v>
      </c>
      <c r="I10" s="7">
        <v>21000</v>
      </c>
      <c r="J10" s="8">
        <v>36.822254175423097</v>
      </c>
      <c r="K10" s="8">
        <v>18.269365483169299</v>
      </c>
      <c r="L10" s="8">
        <v>10.5707333259595</v>
      </c>
      <c r="M10" s="8">
        <v>26.724919809755601</v>
      </c>
      <c r="N10" s="8">
        <v>7.6127272056925896</v>
      </c>
      <c r="O10" s="7"/>
    </row>
    <row r="11" spans="1:15" x14ac:dyDescent="0.25">
      <c r="A11" s="11" t="s">
        <v>106</v>
      </c>
      <c r="B11" s="7">
        <v>331000</v>
      </c>
      <c r="C11" s="7">
        <v>47000</v>
      </c>
      <c r="D11" s="7">
        <v>284000</v>
      </c>
      <c r="E11" s="7">
        <v>114000</v>
      </c>
      <c r="F11" s="7">
        <v>51000</v>
      </c>
      <c r="G11" s="7">
        <v>30000</v>
      </c>
      <c r="H11" s="7">
        <v>70000</v>
      </c>
      <c r="I11" s="7">
        <v>19000</v>
      </c>
      <c r="J11" s="8">
        <v>40.1483117924761</v>
      </c>
      <c r="K11" s="8">
        <v>17.9430533373671</v>
      </c>
      <c r="L11" s="8">
        <v>10.5098745541148</v>
      </c>
      <c r="M11" s="8">
        <v>24.7641293717856</v>
      </c>
      <c r="N11" s="8">
        <v>6.6346309442564397</v>
      </c>
      <c r="O11" s="7"/>
    </row>
    <row r="12" spans="1:15" x14ac:dyDescent="0.25">
      <c r="A12" s="11" t="s">
        <v>108</v>
      </c>
      <c r="B12" s="7">
        <v>323000</v>
      </c>
      <c r="C12" s="7">
        <v>48000</v>
      </c>
      <c r="D12" s="7">
        <v>275000</v>
      </c>
      <c r="E12" s="7">
        <v>112000</v>
      </c>
      <c r="F12" s="7">
        <v>45000</v>
      </c>
      <c r="G12" s="7">
        <v>31000</v>
      </c>
      <c r="H12" s="7">
        <v>64000</v>
      </c>
      <c r="I12" s="7">
        <v>23000</v>
      </c>
      <c r="J12" s="8">
        <v>40.896749020921</v>
      </c>
      <c r="K12" s="8">
        <v>16.455078835878702</v>
      </c>
      <c r="L12" s="8">
        <v>11.141846346470199</v>
      </c>
      <c r="M12" s="8">
        <v>23.242753359442101</v>
      </c>
      <c r="N12" s="8">
        <v>8.2635724372879906</v>
      </c>
      <c r="O12" s="7"/>
    </row>
    <row r="13" spans="1:15" x14ac:dyDescent="0.25">
      <c r="A13" s="11" t="s">
        <v>109</v>
      </c>
      <c r="B13" s="7">
        <v>325000</v>
      </c>
      <c r="C13" s="7">
        <v>54000</v>
      </c>
      <c r="D13" s="7">
        <v>271000</v>
      </c>
      <c r="E13" s="7">
        <v>107000</v>
      </c>
      <c r="F13" s="7">
        <v>44000</v>
      </c>
      <c r="G13" s="7">
        <v>28000</v>
      </c>
      <c r="H13" s="7">
        <v>70000</v>
      </c>
      <c r="I13" s="7">
        <v>21000</v>
      </c>
      <c r="J13" s="8">
        <v>39.517044198487902</v>
      </c>
      <c r="K13" s="8">
        <v>16.379894772522999</v>
      </c>
      <c r="L13" s="8">
        <v>10.4402163500508</v>
      </c>
      <c r="M13" s="8">
        <v>25.855894359866198</v>
      </c>
      <c r="N13" s="8">
        <v>7.8069503190721097</v>
      </c>
      <c r="O13" s="7"/>
    </row>
    <row r="14" spans="1:15" x14ac:dyDescent="0.25">
      <c r="A14" s="11" t="s">
        <v>110</v>
      </c>
      <c r="B14" s="7">
        <v>320000</v>
      </c>
      <c r="C14" s="7">
        <v>54000</v>
      </c>
      <c r="D14" s="7">
        <v>266000</v>
      </c>
      <c r="E14" s="7">
        <v>106000</v>
      </c>
      <c r="F14" s="7">
        <v>43000</v>
      </c>
      <c r="G14" s="7">
        <v>28000</v>
      </c>
      <c r="H14" s="7">
        <v>68000</v>
      </c>
      <c r="I14" s="7">
        <v>21000</v>
      </c>
      <c r="J14" s="8">
        <v>39.694220190040703</v>
      </c>
      <c r="K14" s="8">
        <v>16.1895594168675</v>
      </c>
      <c r="L14" s="8">
        <v>10.6293453860414</v>
      </c>
      <c r="M14" s="8">
        <v>25.687459342791499</v>
      </c>
      <c r="N14" s="8">
        <v>7.7994156642588797</v>
      </c>
      <c r="O14" s="7"/>
    </row>
    <row r="15" spans="1:15" x14ac:dyDescent="0.25">
      <c r="A15" s="11" t="s">
        <v>111</v>
      </c>
      <c r="B15" s="7">
        <v>328000</v>
      </c>
      <c r="C15" s="7">
        <v>54000</v>
      </c>
      <c r="D15" s="7">
        <v>274000</v>
      </c>
      <c r="E15" s="7">
        <v>104000</v>
      </c>
      <c r="F15" s="7">
        <v>40000</v>
      </c>
      <c r="G15" s="7">
        <v>33000</v>
      </c>
      <c r="H15" s="7">
        <v>73000</v>
      </c>
      <c r="I15" s="7">
        <v>25000</v>
      </c>
      <c r="J15" s="8">
        <v>37.843487015616297</v>
      </c>
      <c r="K15" s="8">
        <v>14.521936112235901</v>
      </c>
      <c r="L15" s="8">
        <v>12.16727402722</v>
      </c>
      <c r="M15" s="8">
        <v>26.4962409306296</v>
      </c>
      <c r="N15" s="8">
        <v>8.9710619142983195</v>
      </c>
      <c r="O15" s="7"/>
    </row>
    <row r="16" spans="1:15" x14ac:dyDescent="0.25">
      <c r="A16" s="11" t="s">
        <v>112</v>
      </c>
      <c r="B16" s="7">
        <v>313000</v>
      </c>
      <c r="C16" s="7">
        <v>49000</v>
      </c>
      <c r="D16" s="7">
        <v>264000</v>
      </c>
      <c r="E16" s="7">
        <v>96000</v>
      </c>
      <c r="F16" s="7">
        <v>38000</v>
      </c>
      <c r="G16" s="7">
        <v>33000</v>
      </c>
      <c r="H16" s="7">
        <v>77000</v>
      </c>
      <c r="I16" s="7">
        <v>20000</v>
      </c>
      <c r="J16" s="8">
        <v>36.2186831219704</v>
      </c>
      <c r="K16" s="8">
        <v>14.430530033198</v>
      </c>
      <c r="L16" s="8">
        <v>12.400462805417501</v>
      </c>
      <c r="M16" s="8">
        <v>29.2172387455856</v>
      </c>
      <c r="N16" s="8">
        <v>7.73308529382851</v>
      </c>
      <c r="O16" s="7"/>
    </row>
    <row r="17" spans="1:15" x14ac:dyDescent="0.25">
      <c r="A17" s="11" t="s">
        <v>113</v>
      </c>
      <c r="B17" s="7">
        <v>325000</v>
      </c>
      <c r="C17" s="7">
        <v>51000</v>
      </c>
      <c r="D17" s="7">
        <v>275000</v>
      </c>
      <c r="E17" s="7">
        <v>103000</v>
      </c>
      <c r="F17" s="7">
        <v>39000</v>
      </c>
      <c r="G17" s="7">
        <v>29000</v>
      </c>
      <c r="H17" s="7">
        <v>82000</v>
      </c>
      <c r="I17" s="7">
        <v>21000</v>
      </c>
      <c r="J17" s="8">
        <v>37.5759319416726</v>
      </c>
      <c r="K17" s="8">
        <v>14.025376199979601</v>
      </c>
      <c r="L17" s="8">
        <v>10.622095648753801</v>
      </c>
      <c r="M17" s="8">
        <v>29.9947557795679</v>
      </c>
      <c r="N17" s="8">
        <v>7.7818404300260804</v>
      </c>
      <c r="O17" s="7"/>
    </row>
    <row r="18" spans="1:15" x14ac:dyDescent="0.25">
      <c r="A18" s="11" t="s">
        <v>114</v>
      </c>
      <c r="B18" s="7">
        <v>331000</v>
      </c>
      <c r="C18" s="7">
        <v>47000</v>
      </c>
      <c r="D18" s="7">
        <v>284000</v>
      </c>
      <c r="E18" s="7">
        <v>114000</v>
      </c>
      <c r="F18" s="7">
        <v>47000</v>
      </c>
      <c r="G18" s="7">
        <v>30000</v>
      </c>
      <c r="H18" s="7">
        <v>71000</v>
      </c>
      <c r="I18" s="7">
        <v>21000</v>
      </c>
      <c r="J18" s="8">
        <v>40.139183354346997</v>
      </c>
      <c r="K18" s="8">
        <v>16.6438920624635</v>
      </c>
      <c r="L18" s="8">
        <v>10.6652062745209</v>
      </c>
      <c r="M18" s="8">
        <v>25.078008889139301</v>
      </c>
      <c r="N18" s="8">
        <v>7.4737094195293396</v>
      </c>
      <c r="O18" s="7"/>
    </row>
    <row r="19" spans="1:15" x14ac:dyDescent="0.25">
      <c r="A19" s="11" t="s">
        <v>118</v>
      </c>
      <c r="B19" s="7">
        <v>11000</v>
      </c>
      <c r="C19" s="7">
        <v>-7000</v>
      </c>
      <c r="D19" s="7">
        <v>18000</v>
      </c>
      <c r="E19" s="7">
        <v>8000</v>
      </c>
      <c r="F19" s="7">
        <v>4000</v>
      </c>
      <c r="G19" s="7">
        <v>2000</v>
      </c>
      <c r="H19" s="7">
        <v>3000</v>
      </c>
      <c r="I19" s="7">
        <v>0</v>
      </c>
      <c r="J19" s="8">
        <v>0.44496316430629401</v>
      </c>
      <c r="K19" s="8">
        <v>0.45433264559600101</v>
      </c>
      <c r="L19" s="8">
        <v>3.5860888479499302E-2</v>
      </c>
      <c r="M19" s="8">
        <v>-0.60945045365219697</v>
      </c>
      <c r="N19" s="8">
        <v>-0.32570624472954002</v>
      </c>
      <c r="O19" s="7" t="s">
        <v>117</v>
      </c>
    </row>
    <row r="20" spans="1:15" x14ac:dyDescent="0.25">
      <c r="A20" s="7"/>
      <c r="B20" s="7"/>
      <c r="C20" s="7"/>
      <c r="D20" s="7"/>
      <c r="E20" s="7"/>
      <c r="F20" s="7"/>
      <c r="G20" s="7"/>
      <c r="H20" s="7"/>
      <c r="I20" s="7"/>
      <c r="J20" s="8"/>
      <c r="K20" s="8"/>
      <c r="L20" s="8"/>
      <c r="M20" s="8"/>
      <c r="N20" s="8"/>
      <c r="O20" s="7"/>
    </row>
    <row r="21" spans="1:15" ht="30" customHeight="1" x14ac:dyDescent="0.3">
      <c r="A21" s="3" t="s">
        <v>236</v>
      </c>
    </row>
    <row r="22" spans="1:15" ht="62.4" x14ac:dyDescent="0.3">
      <c r="A22" s="5" t="s">
        <v>76</v>
      </c>
      <c r="B22" s="6" t="s">
        <v>246</v>
      </c>
      <c r="C22" s="6" t="s">
        <v>225</v>
      </c>
      <c r="D22" s="6" t="s">
        <v>224</v>
      </c>
      <c r="E22" s="6" t="s">
        <v>247</v>
      </c>
      <c r="F22" s="6" t="s">
        <v>248</v>
      </c>
      <c r="G22" s="6" t="s">
        <v>249</v>
      </c>
      <c r="H22" s="6" t="s">
        <v>250</v>
      </c>
      <c r="I22" s="6" t="s">
        <v>251</v>
      </c>
      <c r="J22" s="6" t="s">
        <v>252</v>
      </c>
      <c r="K22" s="6" t="s">
        <v>253</v>
      </c>
      <c r="L22" s="6" t="s">
        <v>254</v>
      </c>
      <c r="M22" s="6" t="s">
        <v>255</v>
      </c>
      <c r="N22" s="6" t="s">
        <v>256</v>
      </c>
      <c r="O22" s="6" t="s">
        <v>104</v>
      </c>
    </row>
    <row r="23" spans="1:15" x14ac:dyDescent="0.25">
      <c r="A23" s="11" t="s">
        <v>105</v>
      </c>
      <c r="B23" s="7">
        <v>138000</v>
      </c>
      <c r="C23" s="7">
        <v>24000</v>
      </c>
      <c r="D23" s="7">
        <v>113000</v>
      </c>
      <c r="E23" s="7">
        <v>48000</v>
      </c>
      <c r="F23" s="7">
        <v>9000</v>
      </c>
      <c r="G23" s="7">
        <v>11000</v>
      </c>
      <c r="H23" s="7">
        <v>37000</v>
      </c>
      <c r="I23" s="7">
        <v>9000</v>
      </c>
      <c r="J23" s="8">
        <v>42.0312265292959</v>
      </c>
      <c r="K23" s="8">
        <v>7.9692152721938996</v>
      </c>
      <c r="L23" s="8">
        <v>9.6807542435033103</v>
      </c>
      <c r="M23" s="8">
        <v>32.289503680206401</v>
      </c>
      <c r="N23" s="8">
        <v>8.02930027480053</v>
      </c>
      <c r="O23" s="7"/>
    </row>
    <row r="24" spans="1:15" x14ac:dyDescent="0.25">
      <c r="A24" s="11" t="s">
        <v>106</v>
      </c>
      <c r="B24" s="7">
        <v>135000</v>
      </c>
      <c r="C24" s="7">
        <v>22000</v>
      </c>
      <c r="D24" s="7">
        <v>113000</v>
      </c>
      <c r="E24" s="7">
        <v>51000</v>
      </c>
      <c r="F24" s="9">
        <v>8000</v>
      </c>
      <c r="G24" s="7">
        <v>11000</v>
      </c>
      <c r="H24" s="7">
        <v>34000</v>
      </c>
      <c r="I24" s="9">
        <v>8000</v>
      </c>
      <c r="J24" s="8">
        <v>45.112496802815301</v>
      </c>
      <c r="K24" s="10">
        <v>7.4509838509097603</v>
      </c>
      <c r="L24" s="8">
        <v>9.75383882661116</v>
      </c>
      <c r="M24" s="8">
        <v>30.279323696210099</v>
      </c>
      <c r="N24" s="10">
        <v>7.4033568234536604</v>
      </c>
      <c r="O24" s="7" t="s">
        <v>257</v>
      </c>
    </row>
    <row r="25" spans="1:15" x14ac:dyDescent="0.25">
      <c r="A25" s="11" t="s">
        <v>108</v>
      </c>
      <c r="B25" s="7">
        <v>133000</v>
      </c>
      <c r="C25" s="7">
        <v>22000</v>
      </c>
      <c r="D25" s="7">
        <v>112000</v>
      </c>
      <c r="E25" s="7">
        <v>50000</v>
      </c>
      <c r="F25" s="9">
        <v>7000</v>
      </c>
      <c r="G25" s="7">
        <v>12000</v>
      </c>
      <c r="H25" s="7">
        <v>33000</v>
      </c>
      <c r="I25" s="7">
        <v>10000</v>
      </c>
      <c r="J25" s="8">
        <v>45.170103369820303</v>
      </c>
      <c r="K25" s="10">
        <v>6.3526756122467303</v>
      </c>
      <c r="L25" s="8">
        <v>10.383561153012399</v>
      </c>
      <c r="M25" s="8">
        <v>29.436213475698199</v>
      </c>
      <c r="N25" s="8">
        <v>8.6574463892223097</v>
      </c>
      <c r="O25" s="7" t="s">
        <v>258</v>
      </c>
    </row>
    <row r="26" spans="1:15" x14ac:dyDescent="0.25">
      <c r="A26" s="11" t="s">
        <v>109</v>
      </c>
      <c r="B26" s="7">
        <v>134000</v>
      </c>
      <c r="C26" s="7">
        <v>21000</v>
      </c>
      <c r="D26" s="7">
        <v>113000</v>
      </c>
      <c r="E26" s="7">
        <v>45000</v>
      </c>
      <c r="F26" s="9">
        <v>8000</v>
      </c>
      <c r="G26" s="7">
        <v>11000</v>
      </c>
      <c r="H26" s="7">
        <v>36000</v>
      </c>
      <c r="I26" s="7">
        <v>11000</v>
      </c>
      <c r="J26" s="8">
        <v>40.148606591535803</v>
      </c>
      <c r="K26" s="10">
        <v>7.4507230827887696</v>
      </c>
      <c r="L26" s="8">
        <v>9.9316374211968306</v>
      </c>
      <c r="M26" s="8">
        <v>32.2971067821708</v>
      </c>
      <c r="N26" s="8">
        <v>10.1719261223078</v>
      </c>
      <c r="O26" s="7" t="s">
        <v>258</v>
      </c>
    </row>
    <row r="27" spans="1:15" x14ac:dyDescent="0.25">
      <c r="A27" s="11" t="s">
        <v>110</v>
      </c>
      <c r="B27" s="7">
        <v>133000</v>
      </c>
      <c r="C27" s="7">
        <v>23000</v>
      </c>
      <c r="D27" s="7">
        <v>110000</v>
      </c>
      <c r="E27" s="7">
        <v>47000</v>
      </c>
      <c r="F27" s="9">
        <v>9000</v>
      </c>
      <c r="G27" s="7">
        <v>12000</v>
      </c>
      <c r="H27" s="7">
        <v>35000</v>
      </c>
      <c r="I27" s="7">
        <v>8000</v>
      </c>
      <c r="J27" s="8">
        <v>43.080247698258503</v>
      </c>
      <c r="K27" s="10">
        <v>7.7669021373962597</v>
      </c>
      <c r="L27" s="8">
        <v>10.651569905751201</v>
      </c>
      <c r="M27" s="8">
        <v>31.479833657181199</v>
      </c>
      <c r="N27" s="8">
        <v>7.0214466014128201</v>
      </c>
      <c r="O27" s="7" t="s">
        <v>258</v>
      </c>
    </row>
    <row r="28" spans="1:15" x14ac:dyDescent="0.25">
      <c r="A28" s="11" t="s">
        <v>111</v>
      </c>
      <c r="B28" s="7">
        <v>136000</v>
      </c>
      <c r="C28" s="7">
        <v>22000</v>
      </c>
      <c r="D28" s="7">
        <v>113000</v>
      </c>
      <c r="E28" s="7">
        <v>50000</v>
      </c>
      <c r="F28" s="9">
        <v>5000</v>
      </c>
      <c r="G28" s="7">
        <v>15000</v>
      </c>
      <c r="H28" s="7">
        <v>33000</v>
      </c>
      <c r="I28" s="9">
        <v>11000</v>
      </c>
      <c r="J28" s="8">
        <v>43.942280553203503</v>
      </c>
      <c r="K28" s="10">
        <v>4.8043677674287304</v>
      </c>
      <c r="L28" s="8">
        <v>12.809589331075401</v>
      </c>
      <c r="M28" s="8">
        <v>29.140206040079001</v>
      </c>
      <c r="N28" s="10">
        <v>9.3035563082133805</v>
      </c>
      <c r="O28" s="7" t="s">
        <v>257</v>
      </c>
    </row>
    <row r="29" spans="1:15" x14ac:dyDescent="0.25">
      <c r="A29" s="11" t="s">
        <v>112</v>
      </c>
      <c r="B29" s="7">
        <v>132000</v>
      </c>
      <c r="C29" s="7">
        <v>22000</v>
      </c>
      <c r="D29" s="7">
        <v>110000</v>
      </c>
      <c r="E29" s="7">
        <v>46000</v>
      </c>
      <c r="F29" s="9">
        <v>5000</v>
      </c>
      <c r="G29" s="7">
        <v>15000</v>
      </c>
      <c r="H29" s="7">
        <v>38000</v>
      </c>
      <c r="I29" s="9">
        <v>7000</v>
      </c>
      <c r="J29" s="8">
        <v>41.704203519649901</v>
      </c>
      <c r="K29" s="10">
        <v>4.5554846357253602</v>
      </c>
      <c r="L29" s="8">
        <v>13.535150907267299</v>
      </c>
      <c r="M29" s="8">
        <v>34.272818455366099</v>
      </c>
      <c r="N29" s="10">
        <v>5.9323424819914301</v>
      </c>
      <c r="O29" s="7" t="s">
        <v>257</v>
      </c>
    </row>
    <row r="30" spans="1:15" x14ac:dyDescent="0.25">
      <c r="A30" s="11" t="s">
        <v>113</v>
      </c>
      <c r="B30" s="7">
        <v>141000</v>
      </c>
      <c r="C30" s="7">
        <v>26000</v>
      </c>
      <c r="D30" s="7">
        <v>115000</v>
      </c>
      <c r="E30" s="7">
        <v>48000</v>
      </c>
      <c r="F30" s="9">
        <v>6000</v>
      </c>
      <c r="G30" s="7">
        <v>13000</v>
      </c>
      <c r="H30" s="7">
        <v>39000</v>
      </c>
      <c r="I30" s="9">
        <v>10000</v>
      </c>
      <c r="J30" s="8">
        <v>41.610062019005298</v>
      </c>
      <c r="K30" s="10">
        <v>4.8798707503083598</v>
      </c>
      <c r="L30" s="8">
        <v>11.1972968747286</v>
      </c>
      <c r="M30" s="8">
        <v>33.536299358963198</v>
      </c>
      <c r="N30" s="10">
        <v>8.7764709969946004</v>
      </c>
      <c r="O30" s="7" t="s">
        <v>257</v>
      </c>
    </row>
    <row r="31" spans="1:15" x14ac:dyDescent="0.25">
      <c r="A31" s="11" t="s">
        <v>114</v>
      </c>
      <c r="B31" s="7">
        <v>141000</v>
      </c>
      <c r="C31" s="7">
        <v>24000</v>
      </c>
      <c r="D31" s="7">
        <v>118000</v>
      </c>
      <c r="E31" s="7">
        <v>56000</v>
      </c>
      <c r="F31" s="9">
        <v>4000</v>
      </c>
      <c r="G31" s="7">
        <v>14000</v>
      </c>
      <c r="H31" s="7">
        <v>34000</v>
      </c>
      <c r="I31" s="9">
        <v>10000</v>
      </c>
      <c r="J31" s="8">
        <v>47.255599428143498</v>
      </c>
      <c r="K31" s="10">
        <v>3.5570835318946199</v>
      </c>
      <c r="L31" s="8">
        <v>11.878786847300701</v>
      </c>
      <c r="M31" s="8">
        <v>28.5128327319763</v>
      </c>
      <c r="N31" s="10">
        <v>8.7956974606848704</v>
      </c>
      <c r="O31" s="7" t="s">
        <v>257</v>
      </c>
    </row>
    <row r="32" spans="1:15" x14ac:dyDescent="0.25">
      <c r="A32" s="11" t="s">
        <v>118</v>
      </c>
      <c r="B32" s="7">
        <v>8000</v>
      </c>
      <c r="C32" s="7">
        <v>1000</v>
      </c>
      <c r="D32" s="7">
        <v>7000</v>
      </c>
      <c r="E32" s="7">
        <v>8000</v>
      </c>
      <c r="F32" s="9">
        <v>-4000</v>
      </c>
      <c r="G32" s="7">
        <v>2000</v>
      </c>
      <c r="H32" s="7">
        <v>-1000</v>
      </c>
      <c r="I32" s="9">
        <v>3000</v>
      </c>
      <c r="J32" s="8">
        <v>4.1753517298849898</v>
      </c>
      <c r="K32" s="10">
        <v>-4.2098186055016402</v>
      </c>
      <c r="L32" s="8">
        <v>1.2272169415495</v>
      </c>
      <c r="M32" s="8">
        <v>-2.9670009252048999</v>
      </c>
      <c r="N32" s="10">
        <v>1.7742508592720501</v>
      </c>
      <c r="O32" s="7" t="s">
        <v>257</v>
      </c>
    </row>
    <row r="33" spans="1:15" x14ac:dyDescent="0.25">
      <c r="A33" s="7"/>
      <c r="B33" s="7"/>
      <c r="C33" s="7"/>
      <c r="D33" s="7"/>
      <c r="E33" s="7"/>
      <c r="F33" s="7"/>
      <c r="G33" s="7"/>
      <c r="H33" s="7"/>
      <c r="I33" s="7"/>
      <c r="J33" s="8"/>
      <c r="K33" s="8"/>
      <c r="L33" s="8"/>
      <c r="M33" s="8"/>
      <c r="N33" s="8"/>
      <c r="O33" s="7"/>
    </row>
    <row r="34" spans="1:15" ht="30" customHeight="1" x14ac:dyDescent="0.3">
      <c r="A34" s="3" t="s">
        <v>237</v>
      </c>
    </row>
    <row r="35" spans="1:15" ht="78" x14ac:dyDescent="0.3">
      <c r="A35" s="5" t="s">
        <v>76</v>
      </c>
      <c r="B35" s="6" t="s">
        <v>259</v>
      </c>
      <c r="C35" s="6" t="s">
        <v>229</v>
      </c>
      <c r="D35" s="6" t="s">
        <v>228</v>
      </c>
      <c r="E35" s="6" t="s">
        <v>260</v>
      </c>
      <c r="F35" s="6" t="s">
        <v>261</v>
      </c>
      <c r="G35" s="6" t="s">
        <v>262</v>
      </c>
      <c r="H35" s="6" t="s">
        <v>263</v>
      </c>
      <c r="I35" s="6" t="s">
        <v>264</v>
      </c>
      <c r="J35" s="6" t="s">
        <v>265</v>
      </c>
      <c r="K35" s="6" t="s">
        <v>266</v>
      </c>
      <c r="L35" s="6" t="s">
        <v>267</v>
      </c>
      <c r="M35" s="6" t="s">
        <v>268</v>
      </c>
      <c r="N35" s="6" t="s">
        <v>269</v>
      </c>
      <c r="O35" s="6" t="s">
        <v>104</v>
      </c>
    </row>
    <row r="36" spans="1:15" x14ac:dyDescent="0.25">
      <c r="A36" s="11" t="s">
        <v>105</v>
      </c>
      <c r="B36" s="7">
        <v>181000</v>
      </c>
      <c r="C36" s="7">
        <v>22000</v>
      </c>
      <c r="D36" s="7">
        <v>158000</v>
      </c>
      <c r="E36" s="7">
        <v>52000</v>
      </c>
      <c r="F36" s="7">
        <v>41000</v>
      </c>
      <c r="G36" s="7">
        <v>18000</v>
      </c>
      <c r="H36" s="7">
        <v>36000</v>
      </c>
      <c r="I36" s="7">
        <v>12000</v>
      </c>
      <c r="J36" s="8">
        <v>33.092491949107</v>
      </c>
      <c r="K36" s="8">
        <v>25.644545954940298</v>
      </c>
      <c r="L36" s="8">
        <v>11.2079819305694</v>
      </c>
      <c r="M36" s="8">
        <v>22.740530315012901</v>
      </c>
      <c r="N36" s="8">
        <v>7.3144498503704396</v>
      </c>
      <c r="O36" s="7"/>
    </row>
    <row r="37" spans="1:15" x14ac:dyDescent="0.25">
      <c r="A37" s="11" t="s">
        <v>106</v>
      </c>
      <c r="B37" s="7">
        <v>196000</v>
      </c>
      <c r="C37" s="7">
        <v>25000</v>
      </c>
      <c r="D37" s="7">
        <v>171000</v>
      </c>
      <c r="E37" s="7">
        <v>63000</v>
      </c>
      <c r="F37" s="7">
        <v>43000</v>
      </c>
      <c r="G37" s="7">
        <v>19000</v>
      </c>
      <c r="H37" s="7">
        <v>36000</v>
      </c>
      <c r="I37" s="7">
        <v>10000</v>
      </c>
      <c r="J37" s="8">
        <v>36.854609825321099</v>
      </c>
      <c r="K37" s="8">
        <v>24.904467917020199</v>
      </c>
      <c r="L37" s="8">
        <v>11.011498961289799</v>
      </c>
      <c r="M37" s="8">
        <v>21.104836586008101</v>
      </c>
      <c r="N37" s="8">
        <v>6.1245867103607701</v>
      </c>
      <c r="O37" s="7"/>
    </row>
    <row r="38" spans="1:15" x14ac:dyDescent="0.25">
      <c r="A38" s="11" t="s">
        <v>108</v>
      </c>
      <c r="B38" s="7">
        <v>190000</v>
      </c>
      <c r="C38" s="7">
        <v>27000</v>
      </c>
      <c r="D38" s="7">
        <v>163000</v>
      </c>
      <c r="E38" s="7">
        <v>62000</v>
      </c>
      <c r="F38" s="7">
        <v>38000</v>
      </c>
      <c r="G38" s="7">
        <v>19000</v>
      </c>
      <c r="H38" s="7">
        <v>31000</v>
      </c>
      <c r="I38" s="7">
        <v>13000</v>
      </c>
      <c r="J38" s="8">
        <v>37.9719207896512</v>
      </c>
      <c r="K38" s="8">
        <v>23.369505241861301</v>
      </c>
      <c r="L38" s="8">
        <v>11.6608423763105</v>
      </c>
      <c r="M38" s="8">
        <v>19.0037398074919</v>
      </c>
      <c r="N38" s="8">
        <v>7.9939917846851802</v>
      </c>
      <c r="O38" s="7"/>
    </row>
    <row r="39" spans="1:15" x14ac:dyDescent="0.25">
      <c r="A39" s="11" t="s">
        <v>109</v>
      </c>
      <c r="B39" s="7">
        <v>191000</v>
      </c>
      <c r="C39" s="7">
        <v>33000</v>
      </c>
      <c r="D39" s="7">
        <v>159000</v>
      </c>
      <c r="E39" s="7">
        <v>62000</v>
      </c>
      <c r="F39" s="7">
        <v>36000</v>
      </c>
      <c r="G39" s="7">
        <v>17000</v>
      </c>
      <c r="H39" s="7">
        <v>34000</v>
      </c>
      <c r="I39" s="7">
        <v>10000</v>
      </c>
      <c r="J39" s="8">
        <v>39.068025795714597</v>
      </c>
      <c r="K39" s="8">
        <v>22.728218317983199</v>
      </c>
      <c r="L39" s="8">
        <v>10.801797883137599</v>
      </c>
      <c r="M39" s="8">
        <v>21.2764213804364</v>
      </c>
      <c r="N39" s="8">
        <v>6.1255366227282204</v>
      </c>
      <c r="O39" s="7"/>
    </row>
    <row r="40" spans="1:15" x14ac:dyDescent="0.25">
      <c r="A40" s="11" t="s">
        <v>110</v>
      </c>
      <c r="B40" s="7">
        <v>187000</v>
      </c>
      <c r="C40" s="7">
        <v>31000</v>
      </c>
      <c r="D40" s="7">
        <v>156000</v>
      </c>
      <c r="E40" s="7">
        <v>58000</v>
      </c>
      <c r="F40" s="7">
        <v>35000</v>
      </c>
      <c r="G40" s="7">
        <v>17000</v>
      </c>
      <c r="H40" s="7">
        <v>34000</v>
      </c>
      <c r="I40" s="7">
        <v>13000</v>
      </c>
      <c r="J40" s="8">
        <v>37.300797771630599</v>
      </c>
      <c r="K40" s="8">
        <v>22.143136789273999</v>
      </c>
      <c r="L40" s="8">
        <v>10.613635926037601</v>
      </c>
      <c r="M40" s="8">
        <v>21.5931043777959</v>
      </c>
      <c r="N40" s="8">
        <v>8.3493251352617595</v>
      </c>
      <c r="O40" s="7"/>
    </row>
    <row r="41" spans="1:15" x14ac:dyDescent="0.25">
      <c r="A41" s="11" t="s">
        <v>111</v>
      </c>
      <c r="B41" s="7">
        <v>192000</v>
      </c>
      <c r="C41" s="7">
        <v>31000</v>
      </c>
      <c r="D41" s="7">
        <v>161000</v>
      </c>
      <c r="E41" s="7">
        <v>54000</v>
      </c>
      <c r="F41" s="7">
        <v>34000</v>
      </c>
      <c r="G41" s="7">
        <v>19000</v>
      </c>
      <c r="H41" s="7">
        <v>40000</v>
      </c>
      <c r="I41" s="7">
        <v>14000</v>
      </c>
      <c r="J41" s="8">
        <v>33.542339248947201</v>
      </c>
      <c r="K41" s="8">
        <v>21.375209161426</v>
      </c>
      <c r="L41" s="8">
        <v>11.714283937024501</v>
      </c>
      <c r="M41" s="8">
        <v>24.631595971659799</v>
      </c>
      <c r="N41" s="8">
        <v>8.7365716809425198</v>
      </c>
      <c r="O41" s="7"/>
    </row>
    <row r="42" spans="1:15" x14ac:dyDescent="0.25">
      <c r="A42" s="11" t="s">
        <v>112</v>
      </c>
      <c r="B42" s="7">
        <v>182000</v>
      </c>
      <c r="C42" s="7">
        <v>27000</v>
      </c>
      <c r="D42" s="7">
        <v>155000</v>
      </c>
      <c r="E42" s="7">
        <v>50000</v>
      </c>
      <c r="F42" s="7">
        <v>33000</v>
      </c>
      <c r="G42" s="7">
        <v>18000</v>
      </c>
      <c r="H42" s="7">
        <v>40000</v>
      </c>
      <c r="I42" s="7">
        <v>14000</v>
      </c>
      <c r="J42" s="8">
        <v>32.3324978682721</v>
      </c>
      <c r="K42" s="8">
        <v>21.426448928968199</v>
      </c>
      <c r="L42" s="8">
        <v>11.596599571070501</v>
      </c>
      <c r="M42" s="8">
        <v>25.6356424898581</v>
      </c>
      <c r="N42" s="8">
        <v>9.0088111418309609</v>
      </c>
      <c r="O42" s="7"/>
    </row>
    <row r="43" spans="1:15" x14ac:dyDescent="0.25">
      <c r="A43" s="11" t="s">
        <v>113</v>
      </c>
      <c r="B43" s="7">
        <v>184000</v>
      </c>
      <c r="C43" s="7">
        <v>25000</v>
      </c>
      <c r="D43" s="7">
        <v>159000</v>
      </c>
      <c r="E43" s="7">
        <v>55000</v>
      </c>
      <c r="F43" s="7">
        <v>33000</v>
      </c>
      <c r="G43" s="7">
        <v>16000</v>
      </c>
      <c r="H43" s="7">
        <v>44000</v>
      </c>
      <c r="I43" s="7">
        <v>11000</v>
      </c>
      <c r="J43" s="8">
        <v>34.663430786017997</v>
      </c>
      <c r="K43" s="8">
        <v>20.628112026689699</v>
      </c>
      <c r="L43" s="8">
        <v>10.2068204337083</v>
      </c>
      <c r="M43" s="8">
        <v>27.437884887935699</v>
      </c>
      <c r="N43" s="8">
        <v>7.0637518656482401</v>
      </c>
      <c r="O43" s="7"/>
    </row>
    <row r="44" spans="1:15" x14ac:dyDescent="0.25">
      <c r="A44" s="11" t="s">
        <v>114</v>
      </c>
      <c r="B44" s="7">
        <v>190000</v>
      </c>
      <c r="C44" s="7">
        <v>23000</v>
      </c>
      <c r="D44" s="7">
        <v>166000</v>
      </c>
      <c r="E44" s="7">
        <v>58000</v>
      </c>
      <c r="F44" s="7">
        <v>43000</v>
      </c>
      <c r="G44" s="7">
        <v>16000</v>
      </c>
      <c r="H44" s="7">
        <v>38000</v>
      </c>
      <c r="I44" s="7">
        <v>11000</v>
      </c>
      <c r="J44" s="8">
        <v>35.1144625368023</v>
      </c>
      <c r="K44" s="8">
        <v>25.8841555008112</v>
      </c>
      <c r="L44" s="8">
        <v>9.8083278255122295</v>
      </c>
      <c r="M44" s="8">
        <v>22.652766929039199</v>
      </c>
      <c r="N44" s="8">
        <v>6.5402872078351297</v>
      </c>
      <c r="O44" s="7"/>
    </row>
    <row r="45" spans="1:15" x14ac:dyDescent="0.25">
      <c r="A45" s="11" t="s">
        <v>118</v>
      </c>
      <c r="B45" s="7">
        <v>3000</v>
      </c>
      <c r="C45" s="7">
        <v>-8000</v>
      </c>
      <c r="D45" s="7">
        <v>11000</v>
      </c>
      <c r="E45" s="7">
        <v>0</v>
      </c>
      <c r="F45" s="7">
        <v>9000</v>
      </c>
      <c r="G45" s="7">
        <v>0</v>
      </c>
      <c r="H45" s="7">
        <v>4000</v>
      </c>
      <c r="I45" s="7">
        <v>-2000</v>
      </c>
      <c r="J45" s="8">
        <v>-2.1863352348283001</v>
      </c>
      <c r="K45" s="8">
        <v>3.7410187115371998</v>
      </c>
      <c r="L45" s="8">
        <v>-0.80530810052537105</v>
      </c>
      <c r="M45" s="8">
        <v>1.0596625512433</v>
      </c>
      <c r="N45" s="8">
        <v>-1.8090379274266299</v>
      </c>
      <c r="O45" s="7" t="s">
        <v>117</v>
      </c>
    </row>
    <row r="46" spans="1:15" x14ac:dyDescent="0.25">
      <c r="A46" s="7"/>
      <c r="B46" s="7"/>
      <c r="C46" s="7"/>
      <c r="D46" s="7"/>
      <c r="E46" s="7"/>
      <c r="F46" s="7"/>
      <c r="G46" s="7"/>
      <c r="H46" s="7"/>
      <c r="I46" s="7"/>
      <c r="J46" s="8"/>
      <c r="K46" s="8"/>
      <c r="L46" s="8"/>
      <c r="M46" s="8"/>
      <c r="N46" s="8"/>
      <c r="O46" s="7"/>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5"/>
  <sheetViews>
    <sheetView zoomScaleNormal="100" workbookViewId="0"/>
  </sheetViews>
  <sheetFormatPr defaultColWidth="10.90625" defaultRowHeight="15" x14ac:dyDescent="0.25"/>
  <cols>
    <col min="1" max="1" width="21.7265625" customWidth="1"/>
    <col min="2" max="15" width="16.7265625" customWidth="1"/>
    <col min="16" max="16" width="70.7265625" customWidth="1"/>
  </cols>
  <sheetData>
    <row r="1" spans="1:16" ht="19.2" x14ac:dyDescent="0.35">
      <c r="A1" s="2" t="s">
        <v>270</v>
      </c>
    </row>
    <row r="2" spans="1:16" x14ac:dyDescent="0.25">
      <c r="A2" t="s">
        <v>123</v>
      </c>
    </row>
    <row r="3" spans="1:16" ht="30" customHeight="1" x14ac:dyDescent="0.3">
      <c r="A3" s="3" t="s">
        <v>69</v>
      </c>
    </row>
    <row r="4" spans="1:16" x14ac:dyDescent="0.25">
      <c r="A4" t="s">
        <v>72</v>
      </c>
    </row>
    <row r="5" spans="1:16" x14ac:dyDescent="0.25">
      <c r="A5" t="s">
        <v>73</v>
      </c>
    </row>
    <row r="6" spans="1:16" x14ac:dyDescent="0.25">
      <c r="A6" t="s">
        <v>271</v>
      </c>
    </row>
    <row r="7" spans="1:16" ht="30" customHeight="1" x14ac:dyDescent="0.3">
      <c r="A7" s="3" t="s">
        <v>272</v>
      </c>
    </row>
    <row r="8" spans="1:16" ht="46.8" x14ac:dyDescent="0.3">
      <c r="A8" s="5" t="s">
        <v>76</v>
      </c>
      <c r="B8" s="6" t="s">
        <v>275</v>
      </c>
      <c r="C8" s="6" t="s">
        <v>175</v>
      </c>
      <c r="D8" s="6" t="s">
        <v>276</v>
      </c>
      <c r="E8" s="6" t="s">
        <v>277</v>
      </c>
      <c r="F8" s="6" t="s">
        <v>278</v>
      </c>
      <c r="G8" s="6" t="s">
        <v>279</v>
      </c>
      <c r="H8" s="6" t="s">
        <v>280</v>
      </c>
      <c r="I8" s="6" t="s">
        <v>281</v>
      </c>
      <c r="J8" s="6" t="s">
        <v>282</v>
      </c>
      <c r="K8" s="6" t="s">
        <v>283</v>
      </c>
      <c r="L8" s="6" t="s">
        <v>284</v>
      </c>
      <c r="M8" s="6" t="s">
        <v>285</v>
      </c>
      <c r="N8" s="6" t="s">
        <v>286</v>
      </c>
      <c r="O8" s="6" t="s">
        <v>287</v>
      </c>
      <c r="P8" s="6" t="s">
        <v>104</v>
      </c>
    </row>
    <row r="9" spans="1:16" x14ac:dyDescent="0.25">
      <c r="A9" s="11" t="s">
        <v>105</v>
      </c>
      <c r="B9" s="7">
        <v>599000</v>
      </c>
      <c r="C9" s="7">
        <v>318000</v>
      </c>
      <c r="D9" s="7">
        <v>90000</v>
      </c>
      <c r="E9" s="7">
        <v>43000</v>
      </c>
      <c r="F9" s="7">
        <v>58000</v>
      </c>
      <c r="G9" s="7">
        <v>126000</v>
      </c>
      <c r="H9" s="7">
        <v>281000</v>
      </c>
      <c r="I9" s="8">
        <v>40.380970087421801</v>
      </c>
      <c r="J9" s="8">
        <v>27.199019845897599</v>
      </c>
      <c r="K9" s="8">
        <v>45.670342337969601</v>
      </c>
      <c r="L9" s="8">
        <v>17.9229550225261</v>
      </c>
      <c r="M9" s="8">
        <v>16.147712827386801</v>
      </c>
      <c r="N9" s="8">
        <v>34.158975579671697</v>
      </c>
      <c r="O9" s="8">
        <v>89.339629232107796</v>
      </c>
      <c r="P9" s="7"/>
    </row>
    <row r="10" spans="1:16" x14ac:dyDescent="0.25">
      <c r="A10" s="11" t="s">
        <v>106</v>
      </c>
      <c r="B10" s="7">
        <v>620000</v>
      </c>
      <c r="C10" s="7">
        <v>331000</v>
      </c>
      <c r="D10" s="7">
        <v>85000</v>
      </c>
      <c r="E10" s="7">
        <v>43000</v>
      </c>
      <c r="F10" s="7">
        <v>66000</v>
      </c>
      <c r="G10" s="7">
        <v>137000</v>
      </c>
      <c r="H10" s="7">
        <v>289000</v>
      </c>
      <c r="I10" s="8">
        <v>41.371689235827397</v>
      </c>
      <c r="J10" s="8">
        <v>28.163110209647101</v>
      </c>
      <c r="K10" s="8">
        <v>43.909183827001002</v>
      </c>
      <c r="L10" s="8">
        <v>18.181779962078402</v>
      </c>
      <c r="M10" s="8">
        <v>17.8378203608303</v>
      </c>
      <c r="N10" s="8">
        <v>36.628903351182799</v>
      </c>
      <c r="O10" s="8">
        <v>89.461076361700606</v>
      </c>
      <c r="P10" s="7"/>
    </row>
    <row r="11" spans="1:16" x14ac:dyDescent="0.25">
      <c r="A11" s="11" t="s">
        <v>108</v>
      </c>
      <c r="B11" s="7">
        <v>619000</v>
      </c>
      <c r="C11" s="7">
        <v>323000</v>
      </c>
      <c r="D11" s="7">
        <v>81000</v>
      </c>
      <c r="E11" s="7">
        <v>38000</v>
      </c>
      <c r="F11" s="7">
        <v>64000</v>
      </c>
      <c r="G11" s="7">
        <v>140000</v>
      </c>
      <c r="H11" s="7">
        <v>296000</v>
      </c>
      <c r="I11" s="8">
        <v>41.207204171242601</v>
      </c>
      <c r="J11" s="8">
        <v>27.442361318276401</v>
      </c>
      <c r="K11" s="8">
        <v>41.999326302697398</v>
      </c>
      <c r="L11" s="8">
        <v>16.0029172094278</v>
      </c>
      <c r="M11" s="8">
        <v>17.250915553640699</v>
      </c>
      <c r="N11" s="8">
        <v>37.278934780927798</v>
      </c>
      <c r="O11" s="8">
        <v>91.052006327672501</v>
      </c>
      <c r="P11" s="7"/>
    </row>
    <row r="12" spans="1:16" x14ac:dyDescent="0.25">
      <c r="A12" s="11" t="s">
        <v>109</v>
      </c>
      <c r="B12" s="7">
        <v>618000</v>
      </c>
      <c r="C12" s="7">
        <v>325000</v>
      </c>
      <c r="D12" s="7">
        <v>83000</v>
      </c>
      <c r="E12" s="7">
        <v>43000</v>
      </c>
      <c r="F12" s="7">
        <v>67000</v>
      </c>
      <c r="G12" s="7">
        <v>132000</v>
      </c>
      <c r="H12" s="7">
        <v>293000</v>
      </c>
      <c r="I12" s="8">
        <v>41.094394411104901</v>
      </c>
      <c r="J12" s="8">
        <v>27.6114444010129</v>
      </c>
      <c r="K12" s="8">
        <v>42.804649574065103</v>
      </c>
      <c r="L12" s="8">
        <v>18.198725996187299</v>
      </c>
      <c r="M12" s="8">
        <v>17.992426790967102</v>
      </c>
      <c r="N12" s="8">
        <v>35.243229421917299</v>
      </c>
      <c r="O12" s="8">
        <v>89.656998221789607</v>
      </c>
      <c r="P12" s="7"/>
    </row>
    <row r="13" spans="1:16" x14ac:dyDescent="0.25">
      <c r="A13" s="11" t="s">
        <v>110</v>
      </c>
      <c r="B13" s="7">
        <v>617000</v>
      </c>
      <c r="C13" s="7">
        <v>320000</v>
      </c>
      <c r="D13" s="7">
        <v>82000</v>
      </c>
      <c r="E13" s="7">
        <v>42000</v>
      </c>
      <c r="F13" s="7">
        <v>68000</v>
      </c>
      <c r="G13" s="7">
        <v>128000</v>
      </c>
      <c r="H13" s="7">
        <v>297000</v>
      </c>
      <c r="I13" s="8">
        <v>40.990380432797501</v>
      </c>
      <c r="J13" s="8">
        <v>27.175702468387001</v>
      </c>
      <c r="K13" s="8">
        <v>42.326112451500599</v>
      </c>
      <c r="L13" s="8">
        <v>17.785961596324899</v>
      </c>
      <c r="M13" s="8">
        <v>18.3171950921103</v>
      </c>
      <c r="N13" s="8">
        <v>34.0347908001565</v>
      </c>
      <c r="O13" s="8">
        <v>90.484480140240194</v>
      </c>
      <c r="P13" s="7"/>
    </row>
    <row r="14" spans="1:16" x14ac:dyDescent="0.25">
      <c r="A14" s="11" t="s">
        <v>111</v>
      </c>
      <c r="B14" s="7">
        <v>625000</v>
      </c>
      <c r="C14" s="7">
        <v>328000</v>
      </c>
      <c r="D14" s="7">
        <v>89000</v>
      </c>
      <c r="E14" s="7">
        <v>41000</v>
      </c>
      <c r="F14" s="7">
        <v>64000</v>
      </c>
      <c r="G14" s="7">
        <v>134000</v>
      </c>
      <c r="H14" s="7">
        <v>297000</v>
      </c>
      <c r="I14" s="8">
        <v>41.436615385023401</v>
      </c>
      <c r="J14" s="8">
        <v>27.831952065872901</v>
      </c>
      <c r="K14" s="8">
        <v>45.935128953996902</v>
      </c>
      <c r="L14" s="8">
        <v>17.336363250222998</v>
      </c>
      <c r="M14" s="8">
        <v>17.084045079017201</v>
      </c>
      <c r="N14" s="8">
        <v>35.701668041182302</v>
      </c>
      <c r="O14" s="8">
        <v>89.939429529693498</v>
      </c>
      <c r="P14" s="7"/>
    </row>
    <row r="15" spans="1:16" x14ac:dyDescent="0.25">
      <c r="A15" s="11" t="s">
        <v>112</v>
      </c>
      <c r="B15" s="7">
        <v>613000</v>
      </c>
      <c r="C15" s="7">
        <v>313000</v>
      </c>
      <c r="D15" s="7">
        <v>94000</v>
      </c>
      <c r="E15" s="7">
        <v>36000</v>
      </c>
      <c r="F15" s="7">
        <v>58000</v>
      </c>
      <c r="G15" s="7">
        <v>126000</v>
      </c>
      <c r="H15" s="7">
        <v>300000</v>
      </c>
      <c r="I15" s="8">
        <v>40.579950004766502</v>
      </c>
      <c r="J15" s="8">
        <v>26.601303362280898</v>
      </c>
      <c r="K15" s="8">
        <v>48.222017905664003</v>
      </c>
      <c r="L15" s="8">
        <v>15.301921414856199</v>
      </c>
      <c r="M15" s="8">
        <v>15.5839138984197</v>
      </c>
      <c r="N15" s="8">
        <v>33.387588363891702</v>
      </c>
      <c r="O15" s="8">
        <v>90.162157931650995</v>
      </c>
      <c r="P15" s="7"/>
    </row>
    <row r="16" spans="1:16" x14ac:dyDescent="0.25">
      <c r="A16" s="11" t="s">
        <v>113</v>
      </c>
      <c r="B16" s="7">
        <v>624000</v>
      </c>
      <c r="C16" s="7">
        <v>325000</v>
      </c>
      <c r="D16" s="7">
        <v>99000</v>
      </c>
      <c r="E16" s="7">
        <v>39000</v>
      </c>
      <c r="F16" s="7">
        <v>59000</v>
      </c>
      <c r="G16" s="7">
        <v>128000</v>
      </c>
      <c r="H16" s="7">
        <v>299000</v>
      </c>
      <c r="I16" s="8">
        <v>41.274634803109898</v>
      </c>
      <c r="J16" s="8">
        <v>27.603408978129401</v>
      </c>
      <c r="K16" s="8">
        <v>50.867596746768299</v>
      </c>
      <c r="L16" s="8">
        <v>16.573130812204202</v>
      </c>
      <c r="M16" s="8">
        <v>15.767261268358601</v>
      </c>
      <c r="N16" s="8">
        <v>34.14182824601</v>
      </c>
      <c r="O16" s="8">
        <v>89.519373533215202</v>
      </c>
      <c r="P16" s="7"/>
    </row>
    <row r="17" spans="1:16" x14ac:dyDescent="0.25">
      <c r="A17" s="11" t="s">
        <v>114</v>
      </c>
      <c r="B17" s="7">
        <v>624000</v>
      </c>
      <c r="C17" s="7">
        <v>331000</v>
      </c>
      <c r="D17" s="7">
        <v>92000</v>
      </c>
      <c r="E17" s="7">
        <v>41000</v>
      </c>
      <c r="F17" s="7">
        <v>60000</v>
      </c>
      <c r="G17" s="7">
        <v>139000</v>
      </c>
      <c r="H17" s="7">
        <v>293000</v>
      </c>
      <c r="I17" s="8">
        <v>41.209917817874199</v>
      </c>
      <c r="J17" s="8">
        <v>28.0732325287964</v>
      </c>
      <c r="K17" s="8">
        <v>46.980074719800697</v>
      </c>
      <c r="L17" s="8">
        <v>17.401911479577599</v>
      </c>
      <c r="M17" s="8">
        <v>15.965014639681799</v>
      </c>
      <c r="N17" s="8">
        <v>36.881974596978999</v>
      </c>
      <c r="O17" s="8">
        <v>87.320413951979404</v>
      </c>
      <c r="P17" s="7"/>
    </row>
    <row r="18" spans="1:16" x14ac:dyDescent="0.25">
      <c r="A18" s="11" t="s">
        <v>118</v>
      </c>
      <c r="B18" s="7">
        <v>7000</v>
      </c>
      <c r="C18" s="7">
        <v>11000</v>
      </c>
      <c r="D18" s="7">
        <v>10000</v>
      </c>
      <c r="E18" s="7">
        <v>-1000</v>
      </c>
      <c r="F18" s="7">
        <v>-8000</v>
      </c>
      <c r="G18" s="7">
        <v>11000</v>
      </c>
      <c r="H18" s="7">
        <v>-4000</v>
      </c>
      <c r="I18" s="8">
        <v>0.21953738507669801</v>
      </c>
      <c r="J18" s="8">
        <v>0.89753006040939798</v>
      </c>
      <c r="K18" s="8">
        <v>4.6539622683001003</v>
      </c>
      <c r="L18" s="8">
        <v>-0.3840501167473</v>
      </c>
      <c r="M18" s="8">
        <v>-2.3521804524285002</v>
      </c>
      <c r="N18" s="8">
        <v>2.8471837968224998</v>
      </c>
      <c r="O18" s="8">
        <v>-3.1640661882607901</v>
      </c>
      <c r="P18" s="7" t="s">
        <v>117</v>
      </c>
    </row>
    <row r="19" spans="1:16" x14ac:dyDescent="0.25">
      <c r="A19" s="7"/>
      <c r="B19" s="7"/>
      <c r="C19" s="7"/>
      <c r="D19" s="7"/>
      <c r="E19" s="7"/>
      <c r="F19" s="7"/>
      <c r="G19" s="7"/>
      <c r="H19" s="7"/>
      <c r="I19" s="8"/>
      <c r="J19" s="8"/>
      <c r="K19" s="8"/>
      <c r="L19" s="8"/>
      <c r="M19" s="8"/>
      <c r="N19" s="8"/>
      <c r="O19" s="8"/>
      <c r="P19" s="7"/>
    </row>
    <row r="20" spans="1:16" ht="30" customHeight="1" x14ac:dyDescent="0.3">
      <c r="A20" s="3" t="s">
        <v>273</v>
      </c>
    </row>
    <row r="21" spans="1:16" ht="46.8" x14ac:dyDescent="0.3">
      <c r="A21" s="5" t="s">
        <v>76</v>
      </c>
      <c r="B21" s="6" t="s">
        <v>288</v>
      </c>
      <c r="C21" s="6" t="s">
        <v>289</v>
      </c>
      <c r="D21" s="6" t="s">
        <v>290</v>
      </c>
      <c r="E21" s="6" t="s">
        <v>291</v>
      </c>
      <c r="F21" s="6" t="s">
        <v>292</v>
      </c>
      <c r="G21" s="6" t="s">
        <v>293</v>
      </c>
      <c r="H21" s="6" t="s">
        <v>294</v>
      </c>
      <c r="I21" s="6" t="s">
        <v>295</v>
      </c>
      <c r="J21" s="6" t="s">
        <v>296</v>
      </c>
      <c r="K21" s="6" t="s">
        <v>297</v>
      </c>
      <c r="L21" s="6" t="s">
        <v>298</v>
      </c>
      <c r="M21" s="6" t="s">
        <v>299</v>
      </c>
      <c r="N21" s="6" t="s">
        <v>300</v>
      </c>
      <c r="O21" s="6" t="s">
        <v>301</v>
      </c>
      <c r="P21" s="6" t="s">
        <v>104</v>
      </c>
    </row>
    <row r="22" spans="1:16" x14ac:dyDescent="0.25">
      <c r="A22" s="11" t="s">
        <v>105</v>
      </c>
      <c r="B22" s="7">
        <v>263000</v>
      </c>
      <c r="C22" s="7">
        <v>138000</v>
      </c>
      <c r="D22" s="7">
        <v>45000</v>
      </c>
      <c r="E22" s="7">
        <v>16000</v>
      </c>
      <c r="F22" s="7">
        <v>23000</v>
      </c>
      <c r="G22" s="7">
        <v>53000</v>
      </c>
      <c r="H22" s="7">
        <v>126000</v>
      </c>
      <c r="I22" s="8">
        <v>36.265935307818502</v>
      </c>
      <c r="J22" s="8">
        <v>23.768156998768401</v>
      </c>
      <c r="K22" s="8">
        <v>43.8375789928171</v>
      </c>
      <c r="L22" s="8">
        <v>13.3385148375681</v>
      </c>
      <c r="M22" s="8">
        <v>13.3749978636009</v>
      </c>
      <c r="N22" s="8">
        <v>29.531543408538202</v>
      </c>
      <c r="O22" s="8">
        <v>85.591180861870299</v>
      </c>
      <c r="P22" s="7"/>
    </row>
    <row r="23" spans="1:16" x14ac:dyDescent="0.25">
      <c r="A23" s="11" t="s">
        <v>106</v>
      </c>
      <c r="B23" s="7">
        <v>267000</v>
      </c>
      <c r="C23" s="7">
        <v>135000</v>
      </c>
      <c r="D23" s="7">
        <v>41000</v>
      </c>
      <c r="E23" s="7">
        <v>13000</v>
      </c>
      <c r="F23" s="7">
        <v>23000</v>
      </c>
      <c r="G23" s="7">
        <v>58000</v>
      </c>
      <c r="H23" s="7">
        <v>132000</v>
      </c>
      <c r="I23" s="8">
        <v>36.526698932917398</v>
      </c>
      <c r="J23" s="8">
        <v>23.328339915565799</v>
      </c>
      <c r="K23" s="8">
        <v>41.473175330732303</v>
      </c>
      <c r="L23" s="8">
        <v>11.0091743119266</v>
      </c>
      <c r="M23" s="8">
        <v>12.774397866488901</v>
      </c>
      <c r="N23" s="8">
        <v>31.699902856456799</v>
      </c>
      <c r="O23" s="8">
        <v>87.055515957868096</v>
      </c>
      <c r="P23" s="7"/>
    </row>
    <row r="24" spans="1:16" x14ac:dyDescent="0.25">
      <c r="A24" s="11" t="s">
        <v>108</v>
      </c>
      <c r="B24" s="7">
        <v>269000</v>
      </c>
      <c r="C24" s="7">
        <v>133000</v>
      </c>
      <c r="D24" s="7">
        <v>39000</v>
      </c>
      <c r="E24" s="7">
        <v>11000</v>
      </c>
      <c r="F24" s="7">
        <v>22000</v>
      </c>
      <c r="G24" s="7">
        <v>61000</v>
      </c>
      <c r="H24" s="7">
        <v>136000</v>
      </c>
      <c r="I24" s="8">
        <v>36.750529487543403</v>
      </c>
      <c r="J24" s="8">
        <v>22.947565407540299</v>
      </c>
      <c r="K24" s="8">
        <v>39.560021237590497</v>
      </c>
      <c r="L24" s="8">
        <v>9.5169288645690795</v>
      </c>
      <c r="M24" s="8">
        <v>12.187227616684201</v>
      </c>
      <c r="N24" s="8">
        <v>33.037831825839497</v>
      </c>
      <c r="O24" s="8">
        <v>89.289719993965704</v>
      </c>
      <c r="P24" s="7"/>
    </row>
    <row r="25" spans="1:16" x14ac:dyDescent="0.25">
      <c r="A25" s="11" t="s">
        <v>109</v>
      </c>
      <c r="B25" s="7">
        <v>267000</v>
      </c>
      <c r="C25" s="7">
        <v>134000</v>
      </c>
      <c r="D25" s="7">
        <v>43000</v>
      </c>
      <c r="E25" s="7">
        <v>12000</v>
      </c>
      <c r="F25" s="7">
        <v>22000</v>
      </c>
      <c r="G25" s="7">
        <v>57000</v>
      </c>
      <c r="H25" s="7">
        <v>134000</v>
      </c>
      <c r="I25" s="8">
        <v>36.437480840628098</v>
      </c>
      <c r="J25" s="8">
        <v>23.033054705356498</v>
      </c>
      <c r="K25" s="8">
        <v>42.648927124493603</v>
      </c>
      <c r="L25" s="8">
        <v>10.334226774107901</v>
      </c>
      <c r="M25" s="8">
        <v>12.2064868283104</v>
      </c>
      <c r="N25" s="8">
        <v>31.061513989366301</v>
      </c>
      <c r="O25" s="8">
        <v>87.172733910503794</v>
      </c>
      <c r="P25" s="7"/>
    </row>
    <row r="26" spans="1:16" x14ac:dyDescent="0.25">
      <c r="A26" s="11" t="s">
        <v>110</v>
      </c>
      <c r="B26" s="7">
        <v>267000</v>
      </c>
      <c r="C26" s="7">
        <v>133000</v>
      </c>
      <c r="D26" s="7">
        <v>43000</v>
      </c>
      <c r="E26" s="9">
        <v>10000</v>
      </c>
      <c r="F26" s="7">
        <v>24000</v>
      </c>
      <c r="G26" s="7">
        <v>57000</v>
      </c>
      <c r="H26" s="7">
        <v>134000</v>
      </c>
      <c r="I26" s="8">
        <v>36.356897750007803</v>
      </c>
      <c r="J26" s="8">
        <v>22.930904483685801</v>
      </c>
      <c r="K26" s="8">
        <v>42.4588200059898</v>
      </c>
      <c r="L26" s="10">
        <v>8.4348198970840507</v>
      </c>
      <c r="M26" s="8">
        <v>13.2375759187835</v>
      </c>
      <c r="N26" s="8">
        <v>31.0066419860627</v>
      </c>
      <c r="O26" s="8">
        <v>86.889420179991106</v>
      </c>
      <c r="P26" s="7" t="s">
        <v>302</v>
      </c>
    </row>
    <row r="27" spans="1:16" x14ac:dyDescent="0.25">
      <c r="A27" s="11" t="s">
        <v>111</v>
      </c>
      <c r="B27" s="7">
        <v>267000</v>
      </c>
      <c r="C27" s="7">
        <v>136000</v>
      </c>
      <c r="D27" s="7">
        <v>41000</v>
      </c>
      <c r="E27" s="9">
        <v>12000</v>
      </c>
      <c r="F27" s="7">
        <v>22000</v>
      </c>
      <c r="G27" s="7">
        <v>61000</v>
      </c>
      <c r="H27" s="7">
        <v>131000</v>
      </c>
      <c r="I27" s="8">
        <v>36.250775578476301</v>
      </c>
      <c r="J27" s="8">
        <v>23.330443219586702</v>
      </c>
      <c r="K27" s="8">
        <v>41.007373207693597</v>
      </c>
      <c r="L27" s="10">
        <v>10.4159327771525</v>
      </c>
      <c r="M27" s="8">
        <v>11.913271516144</v>
      </c>
      <c r="N27" s="8">
        <v>33.078146099229002</v>
      </c>
      <c r="O27" s="8">
        <v>84.6259379730121</v>
      </c>
      <c r="P27" s="7" t="s">
        <v>302</v>
      </c>
    </row>
    <row r="28" spans="1:16" x14ac:dyDescent="0.25">
      <c r="A28" s="11" t="s">
        <v>112</v>
      </c>
      <c r="B28" s="7">
        <v>266000</v>
      </c>
      <c r="C28" s="7">
        <v>132000</v>
      </c>
      <c r="D28" s="7">
        <v>47000</v>
      </c>
      <c r="E28" s="9">
        <v>8000</v>
      </c>
      <c r="F28" s="7">
        <v>22000</v>
      </c>
      <c r="G28" s="7">
        <v>54000</v>
      </c>
      <c r="H28" s="7">
        <v>134000</v>
      </c>
      <c r="I28" s="8">
        <v>36.013049571565297</v>
      </c>
      <c r="J28" s="8">
        <v>22.641444557722</v>
      </c>
      <c r="K28" s="8">
        <v>46.762639892054899</v>
      </c>
      <c r="L28" s="10">
        <v>7.1228749731009202</v>
      </c>
      <c r="M28" s="8">
        <v>12.420253751871099</v>
      </c>
      <c r="N28" s="8">
        <v>29.296102891929699</v>
      </c>
      <c r="O28" s="8">
        <v>85.824532639951798</v>
      </c>
      <c r="P28" s="7" t="s">
        <v>302</v>
      </c>
    </row>
    <row r="29" spans="1:16" x14ac:dyDescent="0.25">
      <c r="A29" s="11" t="s">
        <v>113</v>
      </c>
      <c r="B29" s="7">
        <v>274000</v>
      </c>
      <c r="C29" s="7">
        <v>141000</v>
      </c>
      <c r="D29" s="7">
        <v>48000</v>
      </c>
      <c r="E29" s="7">
        <v>14000</v>
      </c>
      <c r="F29" s="7">
        <v>23000</v>
      </c>
      <c r="G29" s="7">
        <v>56000</v>
      </c>
      <c r="H29" s="7">
        <v>133000</v>
      </c>
      <c r="I29" s="8">
        <v>37.133862060194801</v>
      </c>
      <c r="J29" s="8">
        <v>24.259871105636002</v>
      </c>
      <c r="K29" s="8">
        <v>47.518347807165</v>
      </c>
      <c r="L29" s="8">
        <v>12.394371055082299</v>
      </c>
      <c r="M29" s="8">
        <v>12.7084011228705</v>
      </c>
      <c r="N29" s="8">
        <v>30.3541866341378</v>
      </c>
      <c r="O29" s="8">
        <v>84.827537920016297</v>
      </c>
      <c r="P29" s="7"/>
    </row>
    <row r="30" spans="1:16" x14ac:dyDescent="0.25">
      <c r="A30" s="11" t="s">
        <v>114</v>
      </c>
      <c r="B30" s="7">
        <v>271000</v>
      </c>
      <c r="C30" s="7">
        <v>141000</v>
      </c>
      <c r="D30" s="7">
        <v>45000</v>
      </c>
      <c r="E30" s="7">
        <v>16000</v>
      </c>
      <c r="F30" s="7">
        <v>20000</v>
      </c>
      <c r="G30" s="7">
        <v>60000</v>
      </c>
      <c r="H30" s="7">
        <v>130000</v>
      </c>
      <c r="I30" s="8">
        <v>36.659397049390599</v>
      </c>
      <c r="J30" s="8">
        <v>24.267345652834599</v>
      </c>
      <c r="K30" s="8">
        <v>44.347963216668802</v>
      </c>
      <c r="L30" s="8">
        <v>13.7020269219471</v>
      </c>
      <c r="M30" s="8">
        <v>11.2070246910182</v>
      </c>
      <c r="N30" s="8">
        <v>32.752694848875997</v>
      </c>
      <c r="O30" s="8">
        <v>82.314913212894098</v>
      </c>
      <c r="P30" s="7"/>
    </row>
    <row r="31" spans="1:16" x14ac:dyDescent="0.25">
      <c r="A31" s="11" t="s">
        <v>118</v>
      </c>
      <c r="B31" s="7">
        <v>4000</v>
      </c>
      <c r="C31" s="7">
        <v>8000</v>
      </c>
      <c r="D31" s="7">
        <v>2000</v>
      </c>
      <c r="E31" s="9">
        <v>6000</v>
      </c>
      <c r="F31" s="7">
        <v>-4000</v>
      </c>
      <c r="G31" s="7">
        <v>3000</v>
      </c>
      <c r="H31" s="7">
        <v>-4000</v>
      </c>
      <c r="I31" s="8">
        <v>0.30249929938279502</v>
      </c>
      <c r="J31" s="8">
        <v>1.3364411691488001</v>
      </c>
      <c r="K31" s="8">
        <v>1.889143210679</v>
      </c>
      <c r="L31" s="10">
        <v>5.2672070248630503</v>
      </c>
      <c r="M31" s="8">
        <v>-2.0305512277652999</v>
      </c>
      <c r="N31" s="8">
        <v>1.7460528628133001</v>
      </c>
      <c r="O31" s="8">
        <v>-4.57450696709701</v>
      </c>
      <c r="P31" s="7" t="s">
        <v>302</v>
      </c>
    </row>
    <row r="32" spans="1:16" x14ac:dyDescent="0.25">
      <c r="A32" s="7"/>
      <c r="B32" s="7"/>
      <c r="C32" s="7"/>
      <c r="D32" s="7"/>
      <c r="E32" s="7"/>
      <c r="F32" s="7"/>
      <c r="G32" s="7"/>
      <c r="H32" s="7"/>
      <c r="I32" s="8"/>
      <c r="J32" s="8"/>
      <c r="K32" s="8"/>
      <c r="L32" s="8"/>
      <c r="M32" s="8"/>
      <c r="N32" s="8"/>
      <c r="O32" s="8"/>
      <c r="P32" s="7"/>
    </row>
    <row r="33" spans="1:16" ht="30" customHeight="1" x14ac:dyDescent="0.3">
      <c r="A33" s="3" t="s">
        <v>274</v>
      </c>
    </row>
    <row r="34" spans="1:16" ht="46.8" x14ac:dyDescent="0.3">
      <c r="A34" s="5" t="s">
        <v>76</v>
      </c>
      <c r="B34" s="6" t="s">
        <v>303</v>
      </c>
      <c r="C34" s="6" t="s">
        <v>304</v>
      </c>
      <c r="D34" s="6" t="s">
        <v>305</v>
      </c>
      <c r="E34" s="6" t="s">
        <v>306</v>
      </c>
      <c r="F34" s="6" t="s">
        <v>307</v>
      </c>
      <c r="G34" s="6" t="s">
        <v>308</v>
      </c>
      <c r="H34" s="6" t="s">
        <v>309</v>
      </c>
      <c r="I34" s="6" t="s">
        <v>310</v>
      </c>
      <c r="J34" s="6" t="s">
        <v>311</v>
      </c>
      <c r="K34" s="6" t="s">
        <v>312</v>
      </c>
      <c r="L34" s="6" t="s">
        <v>313</v>
      </c>
      <c r="M34" s="6" t="s">
        <v>314</v>
      </c>
      <c r="N34" s="6" t="s">
        <v>315</v>
      </c>
      <c r="O34" s="6" t="s">
        <v>316</v>
      </c>
      <c r="P34" s="6" t="s">
        <v>104</v>
      </c>
    </row>
    <row r="35" spans="1:16" x14ac:dyDescent="0.25">
      <c r="A35" s="11" t="s">
        <v>105</v>
      </c>
      <c r="B35" s="7">
        <v>336000</v>
      </c>
      <c r="C35" s="7">
        <v>181000</v>
      </c>
      <c r="D35" s="7">
        <v>46000</v>
      </c>
      <c r="E35" s="7">
        <v>27000</v>
      </c>
      <c r="F35" s="7">
        <v>35000</v>
      </c>
      <c r="G35" s="7">
        <v>73000</v>
      </c>
      <c r="H35" s="7">
        <v>156000</v>
      </c>
      <c r="I35" s="8">
        <v>44.315199173579899</v>
      </c>
      <c r="J35" s="8">
        <v>30.561381946595802</v>
      </c>
      <c r="K35" s="8">
        <v>47.618352298209203</v>
      </c>
      <c r="L35" s="8">
        <v>22.539151285061301</v>
      </c>
      <c r="M35" s="8">
        <v>18.770681756938799</v>
      </c>
      <c r="N35" s="8">
        <v>38.575197052277701</v>
      </c>
      <c r="O35" s="8">
        <v>92.607871226216005</v>
      </c>
      <c r="P35" s="7"/>
    </row>
    <row r="36" spans="1:16" x14ac:dyDescent="0.25">
      <c r="A36" s="11" t="s">
        <v>106</v>
      </c>
      <c r="B36" s="7">
        <v>353000</v>
      </c>
      <c r="C36" s="7">
        <v>196000</v>
      </c>
      <c r="D36" s="7">
        <v>43000</v>
      </c>
      <c r="E36" s="7">
        <v>30000</v>
      </c>
      <c r="F36" s="7">
        <v>43000</v>
      </c>
      <c r="G36" s="7">
        <v>79000</v>
      </c>
      <c r="H36" s="7">
        <v>157000</v>
      </c>
      <c r="I36" s="8">
        <v>45.9881173780091</v>
      </c>
      <c r="J36" s="8">
        <v>32.866815035697499</v>
      </c>
      <c r="K36" s="8">
        <v>46.5197016272921</v>
      </c>
      <c r="L36" s="8">
        <v>25.145835404859</v>
      </c>
      <c r="M36" s="8">
        <v>22.605265773518401</v>
      </c>
      <c r="N36" s="8">
        <v>41.348103250078402</v>
      </c>
      <c r="O36" s="8">
        <v>91.585413473362706</v>
      </c>
      <c r="P36" s="7"/>
    </row>
    <row r="37" spans="1:16" x14ac:dyDescent="0.25">
      <c r="A37" s="11" t="s">
        <v>108</v>
      </c>
      <c r="B37" s="7">
        <v>349000</v>
      </c>
      <c r="C37" s="7">
        <v>190000</v>
      </c>
      <c r="D37" s="7">
        <v>42000</v>
      </c>
      <c r="E37" s="7">
        <v>27000</v>
      </c>
      <c r="F37" s="7">
        <v>42000</v>
      </c>
      <c r="G37" s="7">
        <v>79000</v>
      </c>
      <c r="H37" s="7">
        <v>160000</v>
      </c>
      <c r="I37" s="8">
        <v>45.455456041418699</v>
      </c>
      <c r="J37" s="8">
        <v>31.8169163840785</v>
      </c>
      <c r="K37" s="8">
        <v>44.613600738657098</v>
      </c>
      <c r="L37" s="8">
        <v>22.311293689138701</v>
      </c>
      <c r="M37" s="8">
        <v>22.0203203354999</v>
      </c>
      <c r="N37" s="8">
        <v>41.338015675060802</v>
      </c>
      <c r="O37" s="8">
        <v>92.609923402972299</v>
      </c>
      <c r="P37" s="7"/>
    </row>
    <row r="38" spans="1:16" x14ac:dyDescent="0.25">
      <c r="A38" s="11" t="s">
        <v>109</v>
      </c>
      <c r="B38" s="7">
        <v>350000</v>
      </c>
      <c r="C38" s="7">
        <v>191000</v>
      </c>
      <c r="D38" s="7">
        <v>40000</v>
      </c>
      <c r="E38" s="7">
        <v>31000</v>
      </c>
      <c r="F38" s="7">
        <v>45000</v>
      </c>
      <c r="G38" s="7">
        <v>75000</v>
      </c>
      <c r="H38" s="7">
        <v>159000</v>
      </c>
      <c r="I38" s="8">
        <v>45.535865110489098</v>
      </c>
      <c r="J38" s="8">
        <v>32.069630029669398</v>
      </c>
      <c r="K38" s="8">
        <v>42.971573179493198</v>
      </c>
      <c r="L38" s="8">
        <v>25.864774624374</v>
      </c>
      <c r="M38" s="8">
        <v>23.4448510193413</v>
      </c>
      <c r="N38" s="8">
        <v>39.243798207212798</v>
      </c>
      <c r="O38" s="8">
        <v>91.855360243681503</v>
      </c>
      <c r="P38" s="7"/>
    </row>
    <row r="39" spans="1:16" x14ac:dyDescent="0.25">
      <c r="A39" s="11" t="s">
        <v>110</v>
      </c>
      <c r="B39" s="7">
        <v>350000</v>
      </c>
      <c r="C39" s="7">
        <v>187000</v>
      </c>
      <c r="D39" s="7">
        <v>39000</v>
      </c>
      <c r="E39" s="7">
        <v>32000</v>
      </c>
      <c r="F39" s="7">
        <v>44000</v>
      </c>
      <c r="G39" s="7">
        <v>71000</v>
      </c>
      <c r="H39" s="7">
        <v>163000</v>
      </c>
      <c r="I39" s="8">
        <v>45.411647446329702</v>
      </c>
      <c r="J39" s="8">
        <v>31.310917323494898</v>
      </c>
      <c r="K39" s="8">
        <v>42.1837689663665</v>
      </c>
      <c r="L39" s="8">
        <v>26.920338116899998</v>
      </c>
      <c r="M39" s="8">
        <v>23.105492725990501</v>
      </c>
      <c r="N39" s="8">
        <v>36.930076154683</v>
      </c>
      <c r="O39" s="8">
        <v>93.669004465156902</v>
      </c>
      <c r="P39" s="7"/>
    </row>
    <row r="40" spans="1:16" x14ac:dyDescent="0.25">
      <c r="A40" s="11" t="s">
        <v>111</v>
      </c>
      <c r="B40" s="7">
        <v>358000</v>
      </c>
      <c r="C40" s="7">
        <v>192000</v>
      </c>
      <c r="D40" s="7">
        <v>48000</v>
      </c>
      <c r="E40" s="7">
        <v>29000</v>
      </c>
      <c r="F40" s="7">
        <v>42000</v>
      </c>
      <c r="G40" s="7">
        <v>73000</v>
      </c>
      <c r="H40" s="7">
        <v>166000</v>
      </c>
      <c r="I40" s="8">
        <v>46.386899863270202</v>
      </c>
      <c r="J40" s="8">
        <v>32.218759377760897</v>
      </c>
      <c r="K40" s="8">
        <v>51.223835967535202</v>
      </c>
      <c r="L40" s="8">
        <v>24.1026201056779</v>
      </c>
      <c r="M40" s="8">
        <v>21.962563160312399</v>
      </c>
      <c r="N40" s="8">
        <v>38.208121352102097</v>
      </c>
      <c r="O40" s="8">
        <v>94.6506076388889</v>
      </c>
      <c r="P40" s="7"/>
    </row>
    <row r="41" spans="1:16" x14ac:dyDescent="0.25">
      <c r="A41" s="11" t="s">
        <v>112</v>
      </c>
      <c r="B41" s="7">
        <v>347000</v>
      </c>
      <c r="C41" s="7">
        <v>182000</v>
      </c>
      <c r="D41" s="7">
        <v>47000</v>
      </c>
      <c r="E41" s="7">
        <v>28000</v>
      </c>
      <c r="F41" s="7">
        <v>36000</v>
      </c>
      <c r="G41" s="7">
        <v>72000</v>
      </c>
      <c r="H41" s="7">
        <v>166000</v>
      </c>
      <c r="I41" s="8">
        <v>44.940355254405702</v>
      </c>
      <c r="J41" s="8">
        <v>30.461488441001698</v>
      </c>
      <c r="K41" s="8">
        <v>49.788593641833998</v>
      </c>
      <c r="L41" s="8">
        <v>23.306712494945401</v>
      </c>
      <c r="M41" s="8">
        <v>18.571294451456801</v>
      </c>
      <c r="N41" s="8">
        <v>37.293933549255797</v>
      </c>
      <c r="O41" s="8">
        <v>94.008996728462407</v>
      </c>
      <c r="P41" s="7"/>
    </row>
    <row r="42" spans="1:16" x14ac:dyDescent="0.25">
      <c r="A42" s="11" t="s">
        <v>113</v>
      </c>
      <c r="B42" s="7">
        <v>350000</v>
      </c>
      <c r="C42" s="7">
        <v>184000</v>
      </c>
      <c r="D42" s="7">
        <v>51000</v>
      </c>
      <c r="E42" s="7">
        <v>24000</v>
      </c>
      <c r="F42" s="7">
        <v>36000</v>
      </c>
      <c r="G42" s="7">
        <v>73000</v>
      </c>
      <c r="H42" s="7">
        <v>166000</v>
      </c>
      <c r="I42" s="8">
        <v>45.229815318092001</v>
      </c>
      <c r="J42" s="8">
        <v>30.8638541701572</v>
      </c>
      <c r="K42" s="8">
        <v>54.464152947424303</v>
      </c>
      <c r="L42" s="8">
        <v>20.6682383958222</v>
      </c>
      <c r="M42" s="8">
        <v>18.657945483921399</v>
      </c>
      <c r="N42" s="8">
        <v>37.755001324682198</v>
      </c>
      <c r="O42" s="8">
        <v>93.684906502709694</v>
      </c>
      <c r="P42" s="7"/>
    </row>
    <row r="43" spans="1:16" x14ac:dyDescent="0.25">
      <c r="A43" s="11" t="s">
        <v>114</v>
      </c>
      <c r="B43" s="7">
        <v>353000</v>
      </c>
      <c r="C43" s="7">
        <v>190000</v>
      </c>
      <c r="D43" s="7">
        <v>47000</v>
      </c>
      <c r="E43" s="7">
        <v>25000</v>
      </c>
      <c r="F43" s="7">
        <v>39000</v>
      </c>
      <c r="G43" s="7">
        <v>79000</v>
      </c>
      <c r="H43" s="7">
        <v>163000</v>
      </c>
      <c r="I43" s="8">
        <v>45.5593158209942</v>
      </c>
      <c r="J43" s="8">
        <v>31.787057591623</v>
      </c>
      <c r="K43" s="8">
        <v>49.806823113482203</v>
      </c>
      <c r="L43" s="8">
        <v>21.034105463150699</v>
      </c>
      <c r="M43" s="8">
        <v>20.466465621858699</v>
      </c>
      <c r="N43" s="8">
        <v>40.820026388787902</v>
      </c>
      <c r="O43" s="8">
        <v>91.768647445374498</v>
      </c>
      <c r="P43" s="7"/>
    </row>
    <row r="44" spans="1:16" x14ac:dyDescent="0.25">
      <c r="A44" s="11" t="s">
        <v>118</v>
      </c>
      <c r="B44" s="7">
        <v>3000</v>
      </c>
      <c r="C44" s="7">
        <v>3000</v>
      </c>
      <c r="D44" s="7">
        <v>8000</v>
      </c>
      <c r="E44" s="7">
        <v>-7000</v>
      </c>
      <c r="F44" s="7">
        <v>-5000</v>
      </c>
      <c r="G44" s="7">
        <v>8000</v>
      </c>
      <c r="H44" s="7">
        <v>0</v>
      </c>
      <c r="I44" s="8">
        <v>0.147668374664498</v>
      </c>
      <c r="J44" s="8">
        <v>0.47614026812810201</v>
      </c>
      <c r="K44" s="8">
        <v>7.6230541471156998</v>
      </c>
      <c r="L44" s="8">
        <v>-5.8862326537492997</v>
      </c>
      <c r="M44" s="8">
        <v>-2.6390271041318001</v>
      </c>
      <c r="N44" s="8">
        <v>3.8899502341049002</v>
      </c>
      <c r="O44" s="8">
        <v>-1.9003570197824</v>
      </c>
      <c r="P44" s="7" t="s">
        <v>117</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Sheet</vt:lpstr>
      <vt:lpstr>Table of Contents</vt:lpstr>
      <vt:lpstr>2.1</vt:lpstr>
      <vt:lpstr>2.2</vt:lpstr>
      <vt:lpstr>2.3</vt:lpstr>
      <vt:lpstr>2.4</vt:lpstr>
      <vt:lpstr>2.5</vt:lpstr>
      <vt:lpstr>2.6</vt:lpstr>
      <vt:lpstr>2.7</vt:lpstr>
      <vt:lpstr>2.8</vt:lpstr>
      <vt:lpstr>2.9</vt:lpstr>
      <vt:lpstr>2.10</vt:lpstr>
      <vt:lpstr>2.11</vt:lpstr>
      <vt:lpstr>2.12</vt:lpstr>
      <vt:lpstr>2.13</vt:lpstr>
      <vt:lpstr>2.14</vt:lpstr>
      <vt:lpstr>2.48</vt:lpstr>
      <vt:lpstr>2.49</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Labour-force-survey-tables-October_2024 </dc:title>
  <dc:creator>1481376</dc:creator>
  <cp:lastModifiedBy>McFetridge, Mark</cp:lastModifiedBy>
  <dcterms:created xsi:type="dcterms:W3CDTF">2024-09-23T17:50:42Z</dcterms:created>
  <dcterms:modified xsi:type="dcterms:W3CDTF">2024-10-08T16:54:31Z</dcterms:modified>
</cp:coreProperties>
</file>